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4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atnett-my.sharepoint.com/personal/hakon_holdhus_statnett_no/Documents/Desktop/"/>
    </mc:Choice>
  </mc:AlternateContent>
  <xr:revisionPtr revIDLastSave="0" documentId="8_{25062421-91C1-4516-8C68-1FCA95B961D5}" xr6:coauthVersionLast="47" xr6:coauthVersionMax="47" xr10:uidLastSave="{00000000-0000-0000-0000-000000000000}"/>
  <bookViews>
    <workbookView xWindow="1125" yWindow="1125" windowWidth="21600" windowHeight="12525" activeTab="6" xr2:uid="{00000000-000D-0000-FFFF-FFFF00000000}"/>
  </bookViews>
  <sheets>
    <sheet name="Info" sheetId="7" r:id="rId1"/>
    <sheet name="Brenselspriser og CO2" sheetId="6" r:id="rId2"/>
    <sheet name="Forbruk og produksjon Europa" sheetId="15" r:id="rId3"/>
    <sheet name="Forbruk og produksjon Norden" sheetId="12" r:id="rId4"/>
    <sheet name="Norsk forbruk" sheetId="11" r:id="rId5"/>
    <sheet name="Kraftpriser_Europa" sheetId="14" r:id="rId6"/>
    <sheet name="Kraftpriser_Norden" sheetId="13" r:id="rId7"/>
  </sheets>
  <definedNames>
    <definedName name="Addo_DocID">"3f92e804-30ba-4061-b1ea-bb1ef80216a1"</definedName>
    <definedName name="Addo_Today">43090</definedName>
    <definedName name="ds1forskyvning">#REF!</definedName>
    <definedName name="ds2forskyvn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3" i="12" l="1"/>
  <c r="E92" i="12"/>
  <c r="D96" i="12"/>
  <c r="F93" i="12"/>
  <c r="G93" i="12"/>
  <c r="H93" i="12"/>
  <c r="F94" i="12"/>
  <c r="G94" i="12"/>
  <c r="H94" i="12"/>
  <c r="E94" i="12"/>
  <c r="E100" i="12"/>
  <c r="F100" i="12"/>
  <c r="G100" i="12"/>
  <c r="H100" i="12"/>
  <c r="D100" i="12"/>
  <c r="F92" i="12"/>
  <c r="G92" i="12"/>
  <c r="H92" i="12"/>
  <c r="E95" i="12"/>
  <c r="F95" i="12"/>
  <c r="G95" i="12"/>
  <c r="H95" i="12"/>
  <c r="E96" i="12"/>
  <c r="F96" i="12"/>
  <c r="G96" i="12"/>
  <c r="H96" i="12"/>
  <c r="E97" i="12"/>
  <c r="F97" i="12"/>
  <c r="G97" i="12"/>
  <c r="H97" i="12"/>
  <c r="D94" i="12"/>
  <c r="D95" i="12"/>
  <c r="D97" i="12"/>
  <c r="D93" i="12"/>
  <c r="D92" i="12"/>
  <c r="E85" i="12"/>
  <c r="F85" i="12"/>
  <c r="G85" i="12"/>
  <c r="H85" i="12"/>
  <c r="E86" i="12"/>
  <c r="F86" i="12"/>
  <c r="G86" i="12"/>
  <c r="H86" i="12"/>
  <c r="E87" i="12"/>
  <c r="F87" i="12"/>
  <c r="G87" i="12"/>
  <c r="H87" i="12"/>
  <c r="E88" i="12"/>
  <c r="F88" i="12"/>
  <c r="G88" i="12"/>
  <c r="H88" i="12"/>
  <c r="E89" i="12"/>
  <c r="F89" i="12"/>
  <c r="G89" i="12"/>
  <c r="H89" i="12"/>
  <c r="F84" i="12"/>
  <c r="G84" i="12"/>
  <c r="H84" i="12"/>
  <c r="E84" i="12"/>
  <c r="E62" i="12"/>
  <c r="F62" i="12"/>
  <c r="G62" i="12"/>
  <c r="H62" i="12"/>
  <c r="D62" i="12"/>
  <c r="E43" i="12"/>
  <c r="F43" i="12"/>
  <c r="G43" i="12"/>
  <c r="H43" i="12"/>
  <c r="D43" i="12"/>
  <c r="E24" i="12"/>
  <c r="D22" i="12"/>
  <c r="E14" i="12"/>
  <c r="F14" i="12"/>
  <c r="G14" i="12"/>
  <c r="H14" i="12"/>
  <c r="D14" i="12"/>
  <c r="D24" i="12" s="1"/>
  <c r="F24" i="12"/>
  <c r="G24" i="12"/>
  <c r="H24" i="12"/>
  <c r="L25" i="11" l="1"/>
  <c r="L26" i="11"/>
  <c r="L27" i="11"/>
  <c r="M16" i="11" l="1"/>
  <c r="L19" i="11" s="1"/>
  <c r="D76" i="15" l="1"/>
  <c r="D58" i="15"/>
  <c r="D40" i="15"/>
  <c r="D22" i="15"/>
  <c r="N25" i="15"/>
  <c r="I22" i="6" a="1"/>
  <c r="I22" i="6" s="1"/>
  <c r="J22" i="6" a="1"/>
  <c r="J22" i="6" s="1"/>
  <c r="I23" i="6" a="1"/>
  <c r="I23" i="6" s="1"/>
  <c r="J23" i="6" a="1"/>
  <c r="J23" i="6" s="1"/>
  <c r="H24" i="6" a="1"/>
  <c r="H24" i="6" s="1"/>
  <c r="I24" i="6" a="1"/>
  <c r="I24" i="6" s="1"/>
  <c r="J24" i="6" a="1"/>
  <c r="J24" i="6" s="1"/>
  <c r="E19" i="6" l="1"/>
  <c r="H22" i="6" a="1"/>
  <c r="H22" i="6" s="1"/>
  <c r="H23" i="6" a="1"/>
  <c r="H23" i="6" s="1"/>
  <c r="I21" i="6" a="1"/>
  <c r="I21" i="6" s="1"/>
  <c r="J21" i="6" a="1"/>
  <c r="J21" i="6" s="1"/>
  <c r="H21" i="6" a="1"/>
  <c r="H21" i="6" s="1"/>
  <c r="G20" i="6" a="1"/>
  <c r="G20" i="6" s="1"/>
  <c r="H76" i="15" l="1"/>
  <c r="G76" i="15"/>
  <c r="F76" i="15"/>
  <c r="E76" i="15"/>
  <c r="H58" i="15"/>
  <c r="G58" i="15"/>
  <c r="F58" i="15"/>
  <c r="E58" i="15"/>
  <c r="H40" i="15"/>
  <c r="G40" i="15"/>
  <c r="F40" i="15"/>
  <c r="E40" i="15"/>
  <c r="H22" i="15"/>
  <c r="G22" i="15"/>
  <c r="F22" i="15"/>
  <c r="E22" i="15"/>
  <c r="R25" i="15"/>
  <c r="Q25" i="15"/>
  <c r="P25" i="15"/>
  <c r="O25" i="15"/>
  <c r="M25" i="15"/>
  <c r="O16" i="11"/>
  <c r="P16" i="11"/>
  <c r="Q16" i="11"/>
  <c r="R16" i="11"/>
  <c r="N16" i="11"/>
  <c r="M25" i="12"/>
  <c r="L28" i="12" s="1"/>
  <c r="N25" i="12"/>
  <c r="O25" i="12"/>
  <c r="P25" i="12"/>
  <c r="Q25" i="12"/>
  <c r="R25" i="12"/>
  <c r="L23" i="11" l="1"/>
  <c r="P23" i="11" s="1"/>
  <c r="O19" i="11"/>
  <c r="L22" i="11"/>
  <c r="L34" i="15"/>
  <c r="N34" i="15" s="1"/>
  <c r="L41" i="15"/>
  <c r="L27" i="15"/>
  <c r="N27" i="15" s="1"/>
  <c r="L31" i="15"/>
  <c r="N31" i="15" s="1"/>
  <c r="L32" i="15"/>
  <c r="L35" i="15"/>
  <c r="N35" i="15" s="1"/>
  <c r="L39" i="15"/>
  <c r="N39" i="15" s="1"/>
  <c r="L33" i="15"/>
  <c r="L38" i="15"/>
  <c r="L30" i="15"/>
  <c r="L37" i="15"/>
  <c r="N37" i="15" s="1"/>
  <c r="L29" i="15"/>
  <c r="L36" i="15"/>
  <c r="L24" i="11"/>
  <c r="L20" i="11"/>
  <c r="R20" i="11" s="1"/>
  <c r="L18" i="11"/>
  <c r="L21" i="11"/>
  <c r="L27" i="12"/>
  <c r="L41" i="12"/>
  <c r="L32" i="12"/>
  <c r="L35" i="12"/>
  <c r="L40" i="12"/>
  <c r="L31" i="12"/>
  <c r="L36" i="12"/>
  <c r="L43" i="12"/>
  <c r="Q43" i="12" s="1"/>
  <c r="L30" i="12"/>
  <c r="L33" i="12"/>
  <c r="L38" i="12"/>
  <c r="L29" i="12"/>
  <c r="L39" i="12"/>
  <c r="L37" i="12"/>
  <c r="R26" i="11" l="1"/>
  <c r="O23" i="11"/>
  <c r="N23" i="11"/>
  <c r="Q23" i="11"/>
  <c r="R23" i="11"/>
  <c r="Q19" i="11"/>
  <c r="P19" i="11"/>
  <c r="N19" i="11"/>
  <c r="R19" i="11"/>
  <c r="R33" i="15"/>
  <c r="N33" i="15"/>
  <c r="Q36" i="15"/>
  <c r="N36" i="15"/>
  <c r="O32" i="15"/>
  <c r="N32" i="15"/>
  <c r="R29" i="15"/>
  <c r="N29" i="15"/>
  <c r="Q30" i="15"/>
  <c r="N30" i="15"/>
  <c r="R41" i="15"/>
  <c r="N41" i="15"/>
  <c r="R38" i="15"/>
  <c r="N38" i="15"/>
  <c r="P34" i="15"/>
  <c r="Q34" i="15"/>
  <c r="R34" i="15"/>
  <c r="O34" i="15"/>
  <c r="O41" i="15"/>
  <c r="Q41" i="15"/>
  <c r="P41" i="15"/>
  <c r="P27" i="15"/>
  <c r="R27" i="15"/>
  <c r="Q27" i="15"/>
  <c r="O27" i="15"/>
  <c r="R32" i="15"/>
  <c r="P39" i="15"/>
  <c r="Q39" i="15"/>
  <c r="Q32" i="15"/>
  <c r="R31" i="15"/>
  <c r="O31" i="15"/>
  <c r="P32" i="15"/>
  <c r="R35" i="15"/>
  <c r="Q31" i="15"/>
  <c r="P31" i="15"/>
  <c r="P33" i="15"/>
  <c r="P30" i="15"/>
  <c r="R36" i="15"/>
  <c r="O38" i="15"/>
  <c r="O30" i="15"/>
  <c r="O36" i="15"/>
  <c r="Q37" i="15"/>
  <c r="O37" i="15"/>
  <c r="R39" i="15"/>
  <c r="P35" i="15"/>
  <c r="Q38" i="15"/>
  <c r="P38" i="15"/>
  <c r="Q33" i="15"/>
  <c r="O39" i="15"/>
  <c r="Q35" i="15"/>
  <c r="R30" i="15"/>
  <c r="P37" i="15"/>
  <c r="R37" i="15"/>
  <c r="O29" i="15"/>
  <c r="Q29" i="15"/>
  <c r="O33" i="15"/>
  <c r="P29" i="15"/>
  <c r="O35" i="15"/>
  <c r="P36" i="15"/>
  <c r="N20" i="11"/>
  <c r="O20" i="11"/>
  <c r="P20" i="11"/>
  <c r="Q20" i="11"/>
  <c r="N21" i="11"/>
  <c r="O21" i="11"/>
  <c r="R21" i="11"/>
  <c r="P21" i="11"/>
  <c r="Q21" i="11"/>
  <c r="P22" i="11"/>
  <c r="Q22" i="11"/>
  <c r="R22" i="11"/>
  <c r="N22" i="11"/>
  <c r="O22" i="11"/>
  <c r="N18" i="11"/>
  <c r="O18" i="11"/>
  <c r="P18" i="11"/>
  <c r="Q18" i="11"/>
  <c r="R18" i="11"/>
  <c r="L24" i="14" l="1" a="1"/>
  <c r="L24" i="14" s="1"/>
  <c r="N24" i="14" s="1"/>
  <c r="K24" i="14" a="1"/>
  <c r="K24" i="14" s="1"/>
  <c r="J24" i="14" a="1"/>
  <c r="J24" i="14" s="1"/>
  <c r="L23" i="14" a="1"/>
  <c r="L23" i="14" s="1"/>
  <c r="N23" i="14" s="1"/>
  <c r="K23" i="14" a="1"/>
  <c r="K23" i="14" s="1"/>
  <c r="J23" i="14" a="1"/>
  <c r="J23" i="14" s="1"/>
  <c r="L22" i="14" a="1"/>
  <c r="L22" i="14" s="1"/>
  <c r="N22" i="14" s="1"/>
  <c r="K22" i="14" a="1"/>
  <c r="K22" i="14" s="1"/>
  <c r="J22" i="14" a="1"/>
  <c r="J22" i="14" s="1"/>
  <c r="L21" i="14" a="1"/>
  <c r="L21" i="14" s="1"/>
  <c r="N21" i="14" s="1"/>
  <c r="K21" i="14" a="1"/>
  <c r="K21" i="14" s="1"/>
  <c r="J21" i="14" a="1"/>
  <c r="J21" i="14" s="1"/>
  <c r="O21" i="14" l="1"/>
  <c r="Q21" i="14"/>
  <c r="O22" i="14"/>
  <c r="Q22" i="14"/>
  <c r="Q24" i="14"/>
  <c r="O23" i="14"/>
  <c r="Q23" i="14"/>
  <c r="O24" i="14"/>
  <c r="J22" i="13" a="1"/>
  <c r="J22" i="13" s="1"/>
  <c r="K22" i="13" a="1"/>
  <c r="K22" i="13" s="1"/>
  <c r="L22" i="13" a="1"/>
  <c r="L22" i="13" s="1"/>
  <c r="N22" i="13" s="1"/>
  <c r="J23" i="13" a="1"/>
  <c r="J23" i="13" s="1"/>
  <c r="K23" i="13" a="1"/>
  <c r="K23" i="13" s="1"/>
  <c r="L23" i="13" a="1"/>
  <c r="L23" i="13" s="1"/>
  <c r="N23" i="13" s="1"/>
  <c r="J24" i="13" a="1"/>
  <c r="J24" i="13" s="1"/>
  <c r="K24" i="13" a="1"/>
  <c r="K24" i="13" s="1"/>
  <c r="L24" i="13" a="1"/>
  <c r="L24" i="13" s="1"/>
  <c r="N24" i="13" s="1"/>
  <c r="K21" i="13" a="1"/>
  <c r="K21" i="13" s="1"/>
  <c r="L21" i="13" a="1"/>
  <c r="L21" i="13" s="1"/>
  <c r="N21" i="13" s="1"/>
  <c r="J21" i="13" a="1"/>
  <c r="J21" i="13" s="1"/>
  <c r="N37" i="12"/>
  <c r="N38" i="12"/>
  <c r="O38" i="12"/>
  <c r="P38" i="12"/>
  <c r="Q38" i="12"/>
  <c r="R38" i="12"/>
  <c r="N39" i="12"/>
  <c r="O39" i="12"/>
  <c r="P39" i="12"/>
  <c r="Q39" i="12"/>
  <c r="R39" i="12"/>
  <c r="N40" i="12"/>
  <c r="O40" i="12"/>
  <c r="P40" i="12"/>
  <c r="Q40" i="12"/>
  <c r="R40" i="12"/>
  <c r="N35" i="12"/>
  <c r="O35" i="12"/>
  <c r="P35" i="12"/>
  <c r="Q35" i="12"/>
  <c r="R35" i="12"/>
  <c r="N36" i="12"/>
  <c r="O36" i="12"/>
  <c r="P36" i="12"/>
  <c r="Q36" i="12"/>
  <c r="R36" i="12"/>
  <c r="O37" i="12"/>
  <c r="P37" i="12"/>
  <c r="Q37" i="12"/>
  <c r="R37" i="12"/>
  <c r="N28" i="12"/>
  <c r="O28" i="12"/>
  <c r="P28" i="12"/>
  <c r="Q28" i="12"/>
  <c r="R28" i="12"/>
  <c r="N32" i="12"/>
  <c r="O32" i="12"/>
  <c r="P32" i="12"/>
  <c r="Q32" i="12"/>
  <c r="R32" i="12"/>
  <c r="N29" i="12"/>
  <c r="O29" i="12"/>
  <c r="P29" i="12"/>
  <c r="Q29" i="12"/>
  <c r="R29" i="12"/>
  <c r="N30" i="12"/>
  <c r="O30" i="12"/>
  <c r="P30" i="12"/>
  <c r="Q30" i="12"/>
  <c r="R30" i="12"/>
  <c r="N31" i="12"/>
  <c r="O31" i="12"/>
  <c r="P31" i="12"/>
  <c r="Q31" i="12"/>
  <c r="R31" i="12"/>
  <c r="O27" i="12"/>
  <c r="P27" i="12"/>
  <c r="Q27" i="12"/>
  <c r="R27" i="12"/>
  <c r="N27" i="12"/>
  <c r="O21" i="13" l="1"/>
  <c r="N33" i="12"/>
  <c r="O41" i="12"/>
  <c r="O33" i="12"/>
  <c r="Q33" i="12"/>
  <c r="Q21" i="13"/>
  <c r="Q24" i="13"/>
  <c r="O23" i="13"/>
  <c r="Q23" i="13"/>
  <c r="O22" i="13"/>
  <c r="O24" i="13"/>
  <c r="Q22" i="13"/>
  <c r="P33" i="12" l="1"/>
  <c r="R33" i="12"/>
  <c r="O43" i="12"/>
  <c r="N43" i="12" l="1"/>
  <c r="N41" i="12"/>
  <c r="R43" i="12"/>
  <c r="R41" i="12"/>
  <c r="Q41" i="12"/>
  <c r="P43" i="12"/>
  <c r="P41" i="12"/>
  <c r="Q26" i="11"/>
  <c r="P26" i="11"/>
  <c r="O26" i="11"/>
  <c r="N26" i="11"/>
  <c r="R25" i="11"/>
  <c r="Q25" i="11"/>
  <c r="P25" i="11"/>
  <c r="O25" i="11"/>
  <c r="N25" i="11"/>
  <c r="R27" i="11"/>
  <c r="Q27" i="11"/>
  <c r="P27" i="11"/>
  <c r="O27" i="11"/>
  <c r="N27" i="11"/>
  <c r="R24" i="11" l="1"/>
  <c r="P24" i="11"/>
  <c r="Q24" i="11"/>
  <c r="N24" i="11"/>
  <c r="O24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<sst xmlns="http://schemas.openxmlformats.org/spreadsheetml/2006/main" count="541" uniqueCount="109">
  <si>
    <t>Dette regnearket er et supplement til vår rapport Langsiktig markedsanalyse 2022-2050 og delrapporten Forbruksutvikling i Norge 2022-2050. Følg lenken til rapporten ved å trykke på bildet.</t>
  </si>
  <si>
    <t>Vi har valgt å begrense oss til å vise noen tabeller for brenselspriser, CO2-priser, forbruk, produksjon og kraftpriser. Vi henviser til rapporten for mer detaljerte analyser og forklaringer.</t>
  </si>
  <si>
    <t>For spørsmål ta kontakt med:</t>
  </si>
  <si>
    <t>Anders Kringstad</t>
  </si>
  <si>
    <t>Gå til:</t>
  </si>
  <si>
    <t>Brensels- og CO2-priser</t>
  </si>
  <si>
    <t>Forbruk og produksjon Europa</t>
  </si>
  <si>
    <t>Forbruk og produksjon Norden</t>
  </si>
  <si>
    <t xml:space="preserve">Norsk forbruk, ulike scenario </t>
  </si>
  <si>
    <t>Kraftpriser, Europa</t>
  </si>
  <si>
    <t>Kraftpriser, Norden</t>
  </si>
  <si>
    <t>LMA 2024 og LMA 2022</t>
  </si>
  <si>
    <t xml:space="preserve"> </t>
  </si>
  <si>
    <t>Historikk</t>
  </si>
  <si>
    <t>Reell 2024</t>
  </si>
  <si>
    <t>Lavpris</t>
  </si>
  <si>
    <t>Basis</t>
  </si>
  <si>
    <t>Høypris</t>
  </si>
  <si>
    <t>LMA 2024</t>
  </si>
  <si>
    <t>Gass</t>
  </si>
  <si>
    <t>€/MWh</t>
  </si>
  <si>
    <t>Kull</t>
  </si>
  <si>
    <t>$/ton</t>
  </si>
  <si>
    <t>CO2 EU ETS</t>
  </si>
  <si>
    <t>€/ton</t>
  </si>
  <si>
    <t>CO2 UK*</t>
  </si>
  <si>
    <t>* UK ETS + CPS (Carbon Support Price)</t>
  </si>
  <si>
    <t>Data til figuren</t>
  </si>
  <si>
    <t>Velg brensel</t>
  </si>
  <si>
    <t>LMA24</t>
  </si>
  <si>
    <t>LMA22</t>
  </si>
  <si>
    <t>Reell 2022</t>
  </si>
  <si>
    <t>Lav</t>
  </si>
  <si>
    <t>Høy</t>
  </si>
  <si>
    <t>LMA 2022</t>
  </si>
  <si>
    <t>CO2 UK</t>
  </si>
  <si>
    <t>Forbruk og produksjon</t>
  </si>
  <si>
    <t>LMA 2024 - Basis</t>
  </si>
  <si>
    <t>Årlig gjennomsnittlig TWh for alle værår basert på resultater fra modellsimuleringer</t>
  </si>
  <si>
    <t>fra KMA 2024, hvor ikke Portugal og Spania er inkludert</t>
  </si>
  <si>
    <t>Europa13</t>
  </si>
  <si>
    <t>Sum forbruk</t>
  </si>
  <si>
    <t xml:space="preserve">Storbritannia, Tyskland, </t>
  </si>
  <si>
    <t/>
  </si>
  <si>
    <t>Velg område:</t>
  </si>
  <si>
    <t>Tyskland**</t>
  </si>
  <si>
    <t xml:space="preserve">Polen, Frankrike, </t>
  </si>
  <si>
    <t>Vannkraft</t>
  </si>
  <si>
    <t>Storbritannia**</t>
  </si>
  <si>
    <t xml:space="preserve">Nederland, Belgia, </t>
  </si>
  <si>
    <t>Landvind</t>
  </si>
  <si>
    <t>Frankrike</t>
  </si>
  <si>
    <t>Sveits, Østerrike,</t>
  </si>
  <si>
    <t>Havvind</t>
  </si>
  <si>
    <t>Tsjekkia, Slovakia, Italia</t>
  </si>
  <si>
    <t>Solkraft</t>
  </si>
  <si>
    <t>Spaia og Portugal</t>
  </si>
  <si>
    <t>Øvrig fornybar</t>
  </si>
  <si>
    <t>Hydrogen/biogass</t>
  </si>
  <si>
    <t>Kjernekraft</t>
  </si>
  <si>
    <t>Gasskraft</t>
  </si>
  <si>
    <t>Kullkraft</t>
  </si>
  <si>
    <t>Avfallsforbrenning &amp; øvrig termisk</t>
  </si>
  <si>
    <t>Sum produksjon</t>
  </si>
  <si>
    <t>Netto eksport*</t>
  </si>
  <si>
    <t>* Negativ verdi representerer netto import</t>
  </si>
  <si>
    <t>fra KMA 2024</t>
  </si>
  <si>
    <t>* *Inkludert Tysk andel av vindkrafthubbene til havs</t>
  </si>
  <si>
    <t>* *Inkludert Britisk andel av vindkrafthubbene til havs</t>
  </si>
  <si>
    <t>Norge</t>
  </si>
  <si>
    <t>Alminnelig forbruk og tap</t>
  </si>
  <si>
    <t>Transport</t>
  </si>
  <si>
    <t>Sverige</t>
  </si>
  <si>
    <t>Hydrogenproduksjon</t>
  </si>
  <si>
    <t>Norden</t>
  </si>
  <si>
    <t>Finland</t>
  </si>
  <si>
    <t>Kraftintensiv industri og næring</t>
  </si>
  <si>
    <t>Danmark</t>
  </si>
  <si>
    <t>Petroleum</t>
  </si>
  <si>
    <t>-</t>
  </si>
  <si>
    <t>Øvrig produksjon</t>
  </si>
  <si>
    <t>Netto eksport</t>
  </si>
  <si>
    <t xml:space="preserve">Kraftforbruk i Norge </t>
  </si>
  <si>
    <t xml:space="preserve">OBS scenarioene må ikke forveksles med våre markedsscenario for prisutviklingen, Høypris og Lavpris </t>
  </si>
  <si>
    <t xml:space="preserve">forbruksutvikling </t>
  </si>
  <si>
    <t>Velg scenario</t>
  </si>
  <si>
    <t>Gjennomsnittpriser</t>
  </si>
  <si>
    <t>LMA 2024 - Basis, Høypris, Lavpris</t>
  </si>
  <si>
    <t>Reelle 2024 €/MWh</t>
  </si>
  <si>
    <t>Østerrike</t>
  </si>
  <si>
    <t>Belgia</t>
  </si>
  <si>
    <t>Tsjekkia</t>
  </si>
  <si>
    <t>Tyskland</t>
  </si>
  <si>
    <t>Snittpriser</t>
  </si>
  <si>
    <t>Storbritannia</t>
  </si>
  <si>
    <t>Bunn</t>
  </si>
  <si>
    <t>Nederland</t>
  </si>
  <si>
    <t>Polen</t>
  </si>
  <si>
    <t>Sveits</t>
  </si>
  <si>
    <t>Sørøst-Norge (NO1)</t>
  </si>
  <si>
    <t>Sørvest-Norge (NO2)</t>
  </si>
  <si>
    <t>Midt-Norge (NO3)</t>
  </si>
  <si>
    <t>Nord-Norge (NO4)</t>
  </si>
  <si>
    <t>Vest-Norge (NO5)</t>
  </si>
  <si>
    <t>Nord-Sverige (SE1)</t>
  </si>
  <si>
    <t>Sør-Sverige (SE3)</t>
  </si>
  <si>
    <t>Datasenter</t>
  </si>
  <si>
    <t>Medium</t>
  </si>
  <si>
    <t xml:space="preserve">LMA 2024 - Medium, Høy og Lav forbruksutvikling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</si>
</sst>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58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</font>
    <font>
      <u/>
      <sz val="14"/>
      <color theme="10"/>
      <name val="Calibri"/>
      <family val="2"/>
    </font>
    <font>
      <sz val="7"/>
      <color theme="1"/>
      <name val="Calibri"/>
      <family val="2"/>
    </font>
    <font>
      <sz val="11"/>
      <color theme="0"/>
      <name val="Calibri"/>
      <family val="2"/>
    </font>
    <font>
      <sz val="12"/>
      <color theme="0"/>
      <name val="Times New Roman"/>
      <family val="2"/>
    </font>
    <font>
      <sz val="8"/>
      <color theme="1" tint="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Times New Roman"/>
      <family val="1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2"/>
      <color theme="1" tint="0.499984740745262"/>
      <name val="Times New Roman"/>
      <family val="1"/>
    </font>
    <font>
      <sz val="12"/>
      <color theme="1" tint="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12"/>
      <color theme="0" tint="-0.34998626667073579"/>
      <name val="Times New Roman"/>
      <family val="1"/>
    </font>
    <font>
      <i/>
      <sz val="11"/>
      <color theme="0" tint="-0.34998626667073579"/>
      <name val="Calibri"/>
      <family val="2"/>
    </font>
    <font>
      <sz val="14"/>
      <color theme="0"/>
      <name val="Calibri"/>
      <family val="2"/>
    </font>
    <font>
      <sz val="8"/>
      <name val="Calibri"/>
      <family val="2"/>
    </font>
    <font>
      <sz val="10"/>
      <color theme="6" tint="0.39997558519241921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8"/>
      <color theme="1"/>
      <name val="Calibri"/>
      <family val="2"/>
    </font>
    <font>
      <i/>
      <sz val="11"/>
      <color theme="0" tint="-0.499984740745262"/>
      <name val="Calibri"/>
      <family val="2"/>
    </font>
    <font>
      <b/>
      <sz val="11"/>
      <color theme="0" tint="-0.499984740745262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4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3" fillId="0" borderId="0"/>
  </cellStyleXfs>
  <cellXfs count="18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1" fontId="0" fillId="0" borderId="0" xfId="0" applyNumberFormat="1"/>
    <xf numFmtId="0" fontId="11" fillId="2" borderId="0" xfId="0" applyFont="1" applyFill="1"/>
    <xf numFmtId="0" fontId="11" fillId="0" borderId="0" xfId="0" applyFont="1"/>
    <xf numFmtId="0" fontId="9" fillId="0" borderId="0" xfId="0" applyFont="1"/>
    <xf numFmtId="0" fontId="11" fillId="3" borderId="0" xfId="0" applyFont="1" applyFill="1"/>
    <xf numFmtId="0" fontId="11" fillId="4" borderId="0" xfId="0" applyFont="1" applyFill="1"/>
    <xf numFmtId="0" fontId="11" fillId="5" borderId="0" xfId="0" applyFont="1" applyFill="1"/>
    <xf numFmtId="1" fontId="0" fillId="5" borderId="0" xfId="0" applyNumberFormat="1" applyFill="1"/>
    <xf numFmtId="0" fontId="9" fillId="0" borderId="1" xfId="0" applyFont="1" applyBorder="1"/>
    <xf numFmtId="0" fontId="0" fillId="0" borderId="1" xfId="0" applyBorder="1"/>
    <xf numFmtId="0" fontId="7" fillId="0" borderId="0" xfId="0" applyFont="1"/>
    <xf numFmtId="0" fontId="13" fillId="2" borderId="0" xfId="0" applyFont="1" applyFill="1"/>
    <xf numFmtId="0" fontId="14" fillId="6" borderId="0" xfId="0" applyFont="1" applyFill="1" applyAlignment="1">
      <alignment vertical="center"/>
    </xf>
    <xf numFmtId="0" fontId="15" fillId="6" borderId="0" xfId="0" applyFont="1" applyFill="1" applyAlignment="1">
      <alignment vertical="center"/>
    </xf>
    <xf numFmtId="0" fontId="14" fillId="6" borderId="5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vertical="center"/>
    </xf>
    <xf numFmtId="0" fontId="15" fillId="6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vertical="center"/>
    </xf>
    <xf numFmtId="0" fontId="15" fillId="6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7" fillId="0" borderId="0" xfId="1"/>
    <xf numFmtId="0" fontId="18" fillId="0" borderId="0" xfId="0" applyFont="1" applyAlignment="1">
      <alignment wrapText="1"/>
    </xf>
    <xf numFmtId="0" fontId="19" fillId="0" borderId="0" xfId="1" applyFont="1" applyAlignment="1">
      <alignment wrapText="1"/>
    </xf>
    <xf numFmtId="0" fontId="21" fillId="0" borderId="0" xfId="0" applyFont="1"/>
    <xf numFmtId="0" fontId="22" fillId="8" borderId="0" xfId="0" applyFont="1" applyFill="1"/>
    <xf numFmtId="0" fontId="21" fillId="8" borderId="0" xfId="0" applyFont="1" applyFill="1"/>
    <xf numFmtId="0" fontId="20" fillId="0" borderId="1" xfId="0" applyFont="1" applyBorder="1" applyAlignment="1">
      <alignment horizontal="left"/>
    </xf>
    <xf numFmtId="0" fontId="23" fillId="8" borderId="0" xfId="0" applyFont="1" applyFill="1" applyAlignment="1">
      <alignment horizontal="left" vertical="center"/>
    </xf>
    <xf numFmtId="0" fontId="23" fillId="8" borderId="0" xfId="0" applyFont="1" applyFill="1"/>
    <xf numFmtId="0" fontId="20" fillId="0" borderId="0" xfId="0" applyFont="1" applyAlignment="1">
      <alignment horizontal="left"/>
    </xf>
    <xf numFmtId="0" fontId="3" fillId="2" borderId="0" xfId="2" applyFill="1"/>
    <xf numFmtId="0" fontId="11" fillId="2" borderId="0" xfId="2" applyFont="1" applyFill="1"/>
    <xf numFmtId="0" fontId="3" fillId="8" borderId="0" xfId="2" applyFill="1"/>
    <xf numFmtId="0" fontId="8" fillId="2" borderId="0" xfId="2" applyFont="1" applyFill="1"/>
    <xf numFmtId="0" fontId="9" fillId="2" borderId="0" xfId="2" applyFont="1" applyFill="1"/>
    <xf numFmtId="0" fontId="10" fillId="2" borderId="0" xfId="2" applyFont="1" applyFill="1"/>
    <xf numFmtId="0" fontId="11" fillId="8" borderId="0" xfId="2" applyFont="1" applyFill="1"/>
    <xf numFmtId="0" fontId="9" fillId="8" borderId="0" xfId="2" applyFont="1" applyFill="1"/>
    <xf numFmtId="1" fontId="3" fillId="8" borderId="0" xfId="2" applyNumberFormat="1" applyFill="1"/>
    <xf numFmtId="0" fontId="9" fillId="8" borderId="1" xfId="2" applyFont="1" applyFill="1" applyBorder="1"/>
    <xf numFmtId="1" fontId="3" fillId="8" borderId="1" xfId="2" applyNumberFormat="1" applyFill="1" applyBorder="1"/>
    <xf numFmtId="0" fontId="3" fillId="8" borderId="1" xfId="2" applyFill="1" applyBorder="1"/>
    <xf numFmtId="0" fontId="3" fillId="8" borderId="15" xfId="2" applyFill="1" applyBorder="1"/>
    <xf numFmtId="0" fontId="0" fillId="2" borderId="0" xfId="0" applyFill="1"/>
    <xf numFmtId="0" fontId="24" fillId="0" borderId="0" xfId="0" applyFont="1"/>
    <xf numFmtId="164" fontId="0" fillId="0" borderId="0" xfId="0" applyNumberFormat="1"/>
    <xf numFmtId="0" fontId="11" fillId="5" borderId="1" xfId="0" applyFont="1" applyFill="1" applyBorder="1"/>
    <xf numFmtId="0" fontId="25" fillId="0" borderId="0" xfId="0" applyFont="1"/>
    <xf numFmtId="1" fontId="11" fillId="3" borderId="0" xfId="0" applyNumberFormat="1" applyFont="1" applyFill="1"/>
    <xf numFmtId="0" fontId="26" fillId="0" borderId="0" xfId="0" applyFont="1"/>
    <xf numFmtId="0" fontId="26" fillId="8" borderId="0" xfId="0" applyFont="1" applyFill="1"/>
    <xf numFmtId="0" fontId="28" fillId="0" borderId="0" xfId="0" applyFont="1"/>
    <xf numFmtId="0" fontId="29" fillId="0" borderId="0" xfId="0" applyFont="1"/>
    <xf numFmtId="0" fontId="30" fillId="8" borderId="0" xfId="0" applyFont="1" applyFill="1"/>
    <xf numFmtId="1" fontId="31" fillId="8" borderId="0" xfId="0" applyNumberFormat="1" applyFont="1" applyFill="1"/>
    <xf numFmtId="0" fontId="33" fillId="8" borderId="0" xfId="0" applyFont="1" applyFill="1"/>
    <xf numFmtId="0" fontId="29" fillId="8" borderId="0" xfId="0" applyFont="1" applyFill="1"/>
    <xf numFmtId="0" fontId="31" fillId="8" borderId="0" xfId="0" applyFont="1" applyFill="1"/>
    <xf numFmtId="0" fontId="33" fillId="0" borderId="0" xfId="0" applyFont="1"/>
    <xf numFmtId="0" fontId="32" fillId="8" borderId="0" xfId="0" applyFont="1" applyFill="1"/>
    <xf numFmtId="0" fontId="32" fillId="0" borderId="0" xfId="0" applyFont="1"/>
    <xf numFmtId="1" fontId="0" fillId="0" borderId="0" xfId="0" quotePrefix="1" applyNumberFormat="1" applyAlignment="1">
      <alignment horizontal="right"/>
    </xf>
    <xf numFmtId="0" fontId="15" fillId="10" borderId="12" xfId="0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34" fillId="0" borderId="0" xfId="0" applyFont="1"/>
    <xf numFmtId="1" fontId="35" fillId="8" borderId="0" xfId="0" applyNumberFormat="1" applyFont="1" applyFill="1"/>
    <xf numFmtId="0" fontId="35" fillId="0" borderId="0" xfId="0" applyFont="1"/>
    <xf numFmtId="0" fontId="36" fillId="0" borderId="0" xfId="0" applyFont="1"/>
    <xf numFmtId="0" fontId="12" fillId="0" borderId="0" xfId="0" applyFont="1" applyAlignment="1">
      <alignment horizontal="left" vertical="center" wrapText="1"/>
    </xf>
    <xf numFmtId="1" fontId="35" fillId="0" borderId="0" xfId="0" applyNumberFormat="1" applyFont="1"/>
    <xf numFmtId="1" fontId="11" fillId="4" borderId="0" xfId="0" applyNumberFormat="1" applyFont="1" applyFill="1"/>
    <xf numFmtId="1" fontId="11" fillId="5" borderId="1" xfId="0" applyNumberFormat="1" applyFont="1" applyFill="1" applyBorder="1"/>
    <xf numFmtId="0" fontId="37" fillId="0" borderId="0" xfId="0" applyFont="1"/>
    <xf numFmtId="1" fontId="34" fillId="8" borderId="0" xfId="2" applyNumberFormat="1" applyFont="1" applyFill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165" fontId="0" fillId="0" borderId="0" xfId="0" applyNumberFormat="1"/>
    <xf numFmtId="0" fontId="40" fillId="10" borderId="13" xfId="0" applyFont="1" applyFill="1" applyBorder="1" applyAlignment="1">
      <alignment horizontal="center" vertical="center"/>
    </xf>
    <xf numFmtId="0" fontId="41" fillId="10" borderId="12" xfId="0" applyFont="1" applyFill="1" applyBorder="1" applyAlignment="1">
      <alignment horizontal="center"/>
    </xf>
    <xf numFmtId="0" fontId="40" fillId="10" borderId="12" xfId="0" applyFont="1" applyFill="1" applyBorder="1" applyAlignment="1">
      <alignment horizontal="center" vertical="center"/>
    </xf>
    <xf numFmtId="0" fontId="42" fillId="0" borderId="0" xfId="0" applyFont="1"/>
    <xf numFmtId="1" fontId="42" fillId="8" borderId="0" xfId="0" applyNumberFormat="1" applyFont="1" applyFill="1"/>
    <xf numFmtId="0" fontId="43" fillId="0" borderId="0" xfId="0" applyFont="1"/>
    <xf numFmtId="0" fontId="43" fillId="0" borderId="0" xfId="0" applyFont="1" applyAlignment="1">
      <alignment horizontal="right" vertical="center"/>
    </xf>
    <xf numFmtId="0" fontId="44" fillId="0" borderId="0" xfId="0" applyFont="1"/>
    <xf numFmtId="164" fontId="44" fillId="0" borderId="0" xfId="0" applyNumberFormat="1" applyFont="1"/>
    <xf numFmtId="0" fontId="45" fillId="0" borderId="0" xfId="0" applyFont="1"/>
    <xf numFmtId="0" fontId="46" fillId="0" borderId="0" xfId="0" applyFont="1"/>
    <xf numFmtId="0" fontId="47" fillId="8" borderId="0" xfId="2" applyFont="1" applyFill="1"/>
    <xf numFmtId="1" fontId="48" fillId="0" borderId="0" xfId="0" applyNumberFormat="1" applyFont="1"/>
    <xf numFmtId="1" fontId="48" fillId="0" borderId="0" xfId="0" quotePrefix="1" applyNumberFormat="1" applyFont="1" applyAlignment="1">
      <alignment horizontal="right"/>
    </xf>
    <xf numFmtId="0" fontId="45" fillId="3" borderId="0" xfId="0" applyFont="1" applyFill="1"/>
    <xf numFmtId="1" fontId="45" fillId="3" borderId="0" xfId="0" applyNumberFormat="1" applyFont="1" applyFill="1"/>
    <xf numFmtId="0" fontId="48" fillId="0" borderId="0" xfId="0" applyFont="1"/>
    <xf numFmtId="0" fontId="45" fillId="4" borderId="0" xfId="0" applyFont="1" applyFill="1"/>
    <xf numFmtId="1" fontId="45" fillId="4" borderId="0" xfId="0" applyNumberFormat="1" applyFont="1" applyFill="1"/>
    <xf numFmtId="0" fontId="45" fillId="5" borderId="1" xfId="0" applyFont="1" applyFill="1" applyBorder="1"/>
    <xf numFmtId="1" fontId="48" fillId="5" borderId="1" xfId="0" applyNumberFormat="1" applyFont="1" applyFill="1" applyBorder="1"/>
    <xf numFmtId="0" fontId="47" fillId="0" borderId="0" xfId="0" applyFont="1"/>
    <xf numFmtId="164" fontId="48" fillId="0" borderId="0" xfId="0" applyNumberFormat="1" applyFont="1"/>
    <xf numFmtId="0" fontId="49" fillId="0" borderId="0" xfId="0" applyFont="1"/>
    <xf numFmtId="1" fontId="48" fillId="3" borderId="0" xfId="0" applyNumberFormat="1" applyFont="1" applyFill="1"/>
    <xf numFmtId="1" fontId="48" fillId="4" borderId="0" xfId="0" applyNumberFormat="1" applyFont="1" applyFill="1"/>
    <xf numFmtId="0" fontId="45" fillId="5" borderId="0" xfId="0" applyFont="1" applyFill="1"/>
    <xf numFmtId="1" fontId="48" fillId="5" borderId="0" xfId="0" applyNumberFormat="1" applyFont="1" applyFill="1"/>
    <xf numFmtId="0" fontId="45" fillId="8" borderId="0" xfId="2" applyFont="1" applyFill="1"/>
    <xf numFmtId="1" fontId="42" fillId="8" borderId="0" xfId="2" applyNumberFormat="1" applyFont="1" applyFill="1"/>
    <xf numFmtId="1" fontId="47" fillId="8" borderId="0" xfId="2" applyNumberFormat="1" applyFont="1" applyFill="1"/>
    <xf numFmtId="0" fontId="45" fillId="9" borderId="0" xfId="2" applyFont="1" applyFill="1"/>
    <xf numFmtId="1" fontId="47" fillId="9" borderId="0" xfId="2" applyNumberFormat="1" applyFont="1" applyFill="1"/>
    <xf numFmtId="0" fontId="47" fillId="8" borderId="0" xfId="0" applyFont="1" applyFill="1"/>
    <xf numFmtId="1" fontId="50" fillId="8" borderId="0" xfId="0" applyNumberFormat="1" applyFont="1" applyFill="1"/>
    <xf numFmtId="0" fontId="46" fillId="0" borderId="0" xfId="0" applyFont="1" applyAlignment="1">
      <alignment horizontal="right"/>
    </xf>
    <xf numFmtId="0" fontId="46" fillId="8" borderId="0" xfId="0" applyFont="1" applyFill="1" applyAlignment="1">
      <alignment horizontal="right"/>
    </xf>
    <xf numFmtId="1" fontId="47" fillId="0" borderId="0" xfId="0" applyNumberFormat="1" applyFont="1"/>
    <xf numFmtId="0" fontId="2" fillId="8" borderId="0" xfId="2" applyFont="1" applyFill="1"/>
    <xf numFmtId="0" fontId="51" fillId="8" borderId="1" xfId="2" applyFont="1" applyFill="1" applyBorder="1"/>
    <xf numFmtId="0" fontId="52" fillId="8" borderId="0" xfId="2" applyFont="1" applyFill="1"/>
    <xf numFmtId="0" fontId="15" fillId="6" borderId="13" xfId="0" applyFont="1" applyFill="1" applyBorder="1" applyAlignment="1">
      <alignment horizontal="center" vertical="center"/>
    </xf>
    <xf numFmtId="0" fontId="0" fillId="8" borderId="0" xfId="0" applyFill="1"/>
    <xf numFmtId="0" fontId="38" fillId="8" borderId="0" xfId="0" applyFont="1" applyFill="1"/>
    <xf numFmtId="1" fontId="53" fillId="3" borderId="0" xfId="0" applyNumberFormat="1" applyFont="1" applyFill="1"/>
    <xf numFmtId="0" fontId="53" fillId="0" borderId="0" xfId="0" applyFont="1"/>
    <xf numFmtId="1" fontId="53" fillId="0" borderId="0" xfId="0" applyNumberFormat="1" applyFont="1"/>
    <xf numFmtId="1" fontId="53" fillId="4" borderId="0" xfId="0" applyNumberFormat="1" applyFont="1" applyFill="1"/>
    <xf numFmtId="0" fontId="54" fillId="7" borderId="0" xfId="0" applyFont="1" applyFill="1" applyAlignment="1">
      <alignment horizontal="center" vertical="center"/>
    </xf>
    <xf numFmtId="0" fontId="54" fillId="7" borderId="5" xfId="0" applyFont="1" applyFill="1" applyBorder="1" applyAlignment="1">
      <alignment horizontal="center" vertical="center"/>
    </xf>
    <xf numFmtId="0" fontId="54" fillId="6" borderId="2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54" fillId="6" borderId="4" xfId="0" applyFont="1" applyFill="1" applyBorder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0" fontId="54" fillId="6" borderId="9" xfId="0" applyFont="1" applyFill="1" applyBorder="1" applyAlignment="1">
      <alignment horizontal="center" vertical="center"/>
    </xf>
    <xf numFmtId="0" fontId="54" fillId="6" borderId="8" xfId="0" applyFont="1" applyFill="1" applyBorder="1" applyAlignment="1">
      <alignment horizontal="center" vertical="center"/>
    </xf>
    <xf numFmtId="0" fontId="54" fillId="8" borderId="6" xfId="0" applyFont="1" applyFill="1" applyBorder="1" applyAlignment="1">
      <alignment horizontal="center" vertical="center"/>
    </xf>
    <xf numFmtId="0" fontId="54" fillId="8" borderId="7" xfId="0" applyFont="1" applyFill="1" applyBorder="1" applyAlignment="1">
      <alignment horizontal="center" vertical="center"/>
    </xf>
    <xf numFmtId="0" fontId="54" fillId="8" borderId="5" xfId="0" applyFont="1" applyFill="1" applyBorder="1" applyAlignment="1">
      <alignment horizontal="center" vertical="center"/>
    </xf>
    <xf numFmtId="1" fontId="53" fillId="6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2" fillId="0" borderId="0" xfId="0" applyFont="1"/>
    <xf numFmtId="0" fontId="2" fillId="10" borderId="11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8" borderId="0" xfId="0" applyFont="1" applyFill="1"/>
    <xf numFmtId="0" fontId="2" fillId="11" borderId="11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13" fillId="8" borderId="0" xfId="0" applyFont="1" applyFill="1"/>
    <xf numFmtId="0" fontId="1" fillId="8" borderId="0" xfId="2" applyFont="1" applyFill="1"/>
    <xf numFmtId="0" fontId="55" fillId="8" borderId="0" xfId="2" applyFont="1" applyFill="1"/>
    <xf numFmtId="0" fontId="1" fillId="0" borderId="0" xfId="2" applyFont="1"/>
    <xf numFmtId="0" fontId="1" fillId="0" borderId="0" xfId="0" applyFont="1"/>
    <xf numFmtId="0" fontId="1" fillId="8" borderId="0" xfId="0" applyFont="1" applyFill="1"/>
    <xf numFmtId="1" fontId="56" fillId="8" borderId="0" xfId="0" applyNumberFormat="1" applyFont="1" applyFill="1"/>
    <xf numFmtId="1" fontId="57" fillId="8" borderId="0" xfId="0" applyNumberFormat="1" applyFont="1" applyFill="1"/>
    <xf numFmtId="0" fontId="57" fillId="0" borderId="0" xfId="0" applyFont="1"/>
    <xf numFmtId="0" fontId="56" fillId="8" borderId="0" xfId="0" applyFont="1" applyFill="1"/>
    <xf numFmtId="0" fontId="14" fillId="10" borderId="2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3">
    <cellStyle name="Hyperkobling" xfId="1" builtinId="8"/>
    <cellStyle name="Normal" xfId="0" builtinId="0" customBuiltin="1"/>
    <cellStyle name="Normal 2" xfId="2" xr:uid="{5E487FE2-3BB9-4E46-BA6D-26DE5D1A48E6}"/>
  </cellStyles>
  <dxfs count="0"/>
  <tableStyles count="0" defaultTableStyle="TableStyleMedium2" defaultPivotStyle="PivotStyleLight16"/>
  <colors>
    <mruColors>
      <color rgb="FFC2DF8A"/>
      <color rgb="FF0094C8"/>
      <color rgb="FF71DAFF"/>
      <color rgb="FFF2B800"/>
      <color rgb="FFFFDE75"/>
      <color rgb="FFB07BD7"/>
      <color rgb="FFD99694"/>
      <color rgb="FF1886A6"/>
      <color rgb="FF76B5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17232479078421"/>
          <c:y val="5.092578785619465E-2"/>
          <c:w val="0.65364966877675912"/>
          <c:h val="0.82304740775763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'Brenselspriser og CO2'!$F$20</c:f>
              <c:strCache>
                <c:ptCount val="1"/>
                <c:pt idx="0">
                  <c:v>Historikk</c:v>
                </c:pt>
              </c:strCache>
            </c:strRef>
          </c:tx>
          <c:spPr>
            <a:solidFill>
              <a:srgbClr val="FFC000">
                <a:alpha val="90000"/>
              </a:srgbClr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'Brenselspriser og CO2'!$G$19:$J$19</c:f>
              <c:numCache>
                <c:formatCode>General</c:formatCode>
                <c:ptCount val="4"/>
                <c:pt idx="0">
                  <c:v>2024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'Brenselspriser og CO2'!$G$20:$J$20</c:f>
              <c:numCache>
                <c:formatCode>General</c:formatCode>
                <c:ptCount val="4"/>
                <c:pt idx="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0-4BF0-822D-CD1704074991}"/>
            </c:ext>
          </c:extLst>
        </c:ser>
        <c:ser>
          <c:idx val="3"/>
          <c:order val="1"/>
          <c:tx>
            <c:strRef>
              <c:f>'Brenselspriser og CO2'!$F$23</c:f>
              <c:strCache>
                <c:ptCount val="1"/>
                <c:pt idx="0">
                  <c:v>Lavpris</c:v>
                </c:pt>
              </c:strCache>
            </c:strRef>
          </c:tx>
          <c:spPr>
            <a:solidFill>
              <a:srgbClr val="00B0F0"/>
            </a:solidFill>
            <a:ln w="254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'Brenselspriser og CO2'!$G$19:$J$19</c:f>
              <c:numCache>
                <c:formatCode>General</c:formatCode>
                <c:ptCount val="4"/>
                <c:pt idx="0">
                  <c:v>2024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'Brenselspriser og CO2'!$G$23:$J$23</c:f>
              <c:numCache>
                <c:formatCode>General</c:formatCode>
                <c:ptCount val="4"/>
                <c:pt idx="1">
                  <c:v>20</c:v>
                </c:pt>
                <c:pt idx="2">
                  <c:v>15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40-4BF0-822D-CD1704074991}"/>
            </c:ext>
          </c:extLst>
        </c:ser>
        <c:ser>
          <c:idx val="2"/>
          <c:order val="2"/>
          <c:tx>
            <c:strRef>
              <c:f>'Brenselspriser og CO2'!$F$22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ysClr val="windowText" lastClr="000000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'Brenselspriser og CO2'!$G$19:$J$19</c:f>
              <c:numCache>
                <c:formatCode>General</c:formatCode>
                <c:ptCount val="4"/>
                <c:pt idx="0">
                  <c:v>2024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'Brenselspriser og CO2'!$G$22:$J$22</c:f>
              <c:numCache>
                <c:formatCode>General</c:formatCode>
                <c:ptCount val="4"/>
                <c:pt idx="1">
                  <c:v>26</c:v>
                </c:pt>
                <c:pt idx="2">
                  <c:v>20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40-4BF0-822D-CD1704074991}"/>
            </c:ext>
          </c:extLst>
        </c:ser>
        <c:ser>
          <c:idx val="1"/>
          <c:order val="3"/>
          <c:tx>
            <c:strRef>
              <c:f>'Brenselspriser og CO2'!$F$21</c:f>
              <c:strCache>
                <c:ptCount val="1"/>
                <c:pt idx="0">
                  <c:v>Høypris</c:v>
                </c:pt>
              </c:strCache>
            </c:strRef>
          </c:tx>
          <c:spPr>
            <a:solidFill>
              <a:srgbClr val="92D050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'Brenselspriser og CO2'!$G$19:$J$19</c:f>
              <c:numCache>
                <c:formatCode>General</c:formatCode>
                <c:ptCount val="4"/>
                <c:pt idx="0">
                  <c:v>2024</c:v>
                </c:pt>
                <c:pt idx="1">
                  <c:v>2030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'Brenselspriser og CO2'!$G$21:$J$21</c:f>
              <c:numCache>
                <c:formatCode>General</c:formatCode>
                <c:ptCount val="4"/>
                <c:pt idx="1">
                  <c:v>35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40-4BF0-822D-CD17040749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93176848"/>
        <c:axId val="1093202224"/>
      </c:bar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strRef>
              <c:f>'Brenselspriser og CO2'!$E$19</c:f>
              <c:strCache>
                <c:ptCount val="1"/>
                <c:pt idx="0">
                  <c:v>€/MWh</c:v>
                </c:pt>
              </c:strCache>
            </c:strRef>
          </c:tx>
          <c:overlay val="0"/>
          <c:txPr>
            <a:bodyPr/>
            <a:lstStyle/>
            <a:p>
              <a:pPr>
                <a:defRPr b="0"/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0931768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78581595104891"/>
          <c:y val="0.26033460020730664"/>
          <c:w val="0.20925853001048059"/>
          <c:h val="0.450761651303491"/>
        </c:manualLayout>
      </c:layout>
      <c:overlay val="0"/>
      <c:spPr>
        <a:noFill/>
        <a:ln>
          <a:noFill/>
          <a:prstDash val="solid"/>
        </a:ln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</c:spPr>
  <c:txPr>
    <a:bodyPr/>
    <a:lstStyle/>
    <a:p>
      <a:pPr>
        <a:defRPr sz="1100">
          <a:solidFill>
            <a:schemeClr val="tx1">
              <a:lumMod val="65000"/>
              <a:lumOff val="35000"/>
            </a:schemeClr>
          </a:solidFill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195499875477791E-2"/>
          <c:y val="4.4524339603359386E-2"/>
          <c:w val="0.51584581528788009"/>
          <c:h val="0.84998200611964125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'Forbruk og produksjon Europa'!$M$29</c:f>
              <c:strCache>
                <c:ptCount val="1"/>
                <c:pt idx="0">
                  <c:v>Kjernekraft</c:v>
                </c:pt>
              </c:strCache>
            </c:strRef>
          </c:tx>
          <c:spPr>
            <a:solidFill>
              <a:srgbClr val="B07BD7"/>
            </a:solidFill>
            <a:ln w="25400"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Europa'!$N$29:$R$29</c:f>
              <c:numCache>
                <c:formatCode>0</c:formatCode>
                <c:ptCount val="5"/>
                <c:pt idx="0">
                  <c:v>435</c:v>
                </c:pt>
                <c:pt idx="1">
                  <c:v>477.1</c:v>
                </c:pt>
                <c:pt idx="2">
                  <c:v>459.22999999999996</c:v>
                </c:pt>
                <c:pt idx="3">
                  <c:v>444.26000000000005</c:v>
                </c:pt>
                <c:pt idx="4">
                  <c:v>380.64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09-40D5-B71B-3520169F062F}"/>
            </c:ext>
          </c:extLst>
        </c:ser>
        <c:ser>
          <c:idx val="3"/>
          <c:order val="2"/>
          <c:tx>
            <c:strRef>
              <c:f>'Forbruk og produksjon Europa'!$M$30</c:f>
              <c:strCache>
                <c:ptCount val="1"/>
                <c:pt idx="0">
                  <c:v>Kullkraft</c:v>
                </c:pt>
              </c:strCache>
            </c:strRef>
          </c:tx>
          <c:spPr>
            <a:solidFill>
              <a:sysClr val="windowText" lastClr="000000">
                <a:lumMod val="50000"/>
                <a:lumOff val="50000"/>
              </a:sysClr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Europa'!$N$30:$R$30</c:f>
              <c:numCache>
                <c:formatCode>0</c:formatCode>
                <c:ptCount val="5"/>
                <c:pt idx="0">
                  <c:v>193</c:v>
                </c:pt>
                <c:pt idx="1">
                  <c:v>33.620000000000005</c:v>
                </c:pt>
                <c:pt idx="2">
                  <c:v>5.8699999999999992</c:v>
                </c:pt>
                <c:pt idx="3">
                  <c:v>2.37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9-40D5-B71B-3520169F062F}"/>
            </c:ext>
          </c:extLst>
        </c:ser>
        <c:ser>
          <c:idx val="4"/>
          <c:order val="3"/>
          <c:tx>
            <c:strRef>
              <c:f>'Forbruk og produksjon Europa'!$M$31</c:f>
              <c:strCache>
                <c:ptCount val="1"/>
                <c:pt idx="0">
                  <c:v>Gasskraft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Europa'!$N$31:$R$31</c:f>
              <c:numCache>
                <c:formatCode>0</c:formatCode>
                <c:ptCount val="5"/>
                <c:pt idx="0">
                  <c:v>484</c:v>
                </c:pt>
                <c:pt idx="1">
                  <c:v>417.45999999999992</c:v>
                </c:pt>
                <c:pt idx="2">
                  <c:v>297.06000000000006</c:v>
                </c:pt>
                <c:pt idx="3">
                  <c:v>200.08000000000007</c:v>
                </c:pt>
                <c:pt idx="4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09-40D5-B71B-3520169F062F}"/>
            </c:ext>
          </c:extLst>
        </c:ser>
        <c:ser>
          <c:idx val="5"/>
          <c:order val="4"/>
          <c:tx>
            <c:strRef>
              <c:f>'Forbruk og produksjon Europa'!$M$32</c:f>
              <c:strCache>
                <c:ptCount val="1"/>
                <c:pt idx="0">
                  <c:v>Avfallsforbrenning &amp; øvrig termisk</c:v>
                </c:pt>
              </c:strCache>
            </c:strRef>
          </c:tx>
          <c:spPr>
            <a:solidFill>
              <a:srgbClr val="9BBB59">
                <a:lumMod val="50000"/>
              </a:srgbClr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Europa'!$N$32:$R$32</c:f>
              <c:numCache>
                <c:formatCode>0</c:formatCode>
                <c:ptCount val="5"/>
                <c:pt idx="0">
                  <c:v>169</c:v>
                </c:pt>
                <c:pt idx="1">
                  <c:v>214.32</c:v>
                </c:pt>
                <c:pt idx="2">
                  <c:v>224.9</c:v>
                </c:pt>
                <c:pt idx="3">
                  <c:v>232.43999999999997</c:v>
                </c:pt>
                <c:pt idx="4">
                  <c:v>236.10999999999999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09-40D5-B71B-3520169F062F}"/>
            </c:ext>
          </c:extLst>
        </c:ser>
        <c:ser>
          <c:idx val="6"/>
          <c:order val="5"/>
          <c:tx>
            <c:strRef>
              <c:f>'Forbruk og produksjon Europa'!$M$33</c:f>
              <c:strCache>
                <c:ptCount val="1"/>
                <c:pt idx="0">
                  <c:v>Hydrogen/biogass</c:v>
                </c:pt>
              </c:strCache>
            </c:strRef>
          </c:tx>
          <c:spPr>
            <a:solidFill>
              <a:srgbClr val="D99694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Europa'!$N$33:$R$33</c:f>
              <c:numCache>
                <c:formatCode>0</c:formatCode>
                <c:ptCount val="5"/>
                <c:pt idx="0">
                  <c:v>0</c:v>
                </c:pt>
                <c:pt idx="1">
                  <c:v>0.09</c:v>
                </c:pt>
                <c:pt idx="2">
                  <c:v>0.5</c:v>
                </c:pt>
                <c:pt idx="3">
                  <c:v>3.89</c:v>
                </c:pt>
                <c:pt idx="4">
                  <c:v>266.42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09-40D5-B71B-3520169F062F}"/>
            </c:ext>
          </c:extLst>
        </c:ser>
        <c:ser>
          <c:idx val="7"/>
          <c:order val="6"/>
          <c:tx>
            <c:strRef>
              <c:f>'Forbruk og produksjon Europa'!$M$34</c:f>
              <c:strCache>
                <c:ptCount val="1"/>
                <c:pt idx="0">
                  <c:v>Vannkraft</c:v>
                </c:pt>
              </c:strCache>
            </c:strRef>
          </c:tx>
          <c:spPr>
            <a:solidFill>
              <a:srgbClr val="1886A6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Europa'!$N$34:$R$34</c:f>
              <c:numCache>
                <c:formatCode>0</c:formatCode>
                <c:ptCount val="5"/>
                <c:pt idx="0">
                  <c:v>211</c:v>
                </c:pt>
                <c:pt idx="1">
                  <c:v>252.40999999999997</c:v>
                </c:pt>
                <c:pt idx="2">
                  <c:v>254.02</c:v>
                </c:pt>
                <c:pt idx="3">
                  <c:v>255.46999999999997</c:v>
                </c:pt>
                <c:pt idx="4">
                  <c:v>257.24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09-40D5-B71B-3520169F062F}"/>
            </c:ext>
          </c:extLst>
        </c:ser>
        <c:ser>
          <c:idx val="8"/>
          <c:order val="7"/>
          <c:tx>
            <c:strRef>
              <c:f>'Forbruk og produksjon Europa'!$M$35</c:f>
              <c:strCache>
                <c:ptCount val="1"/>
                <c:pt idx="0">
                  <c:v>Landvind</c:v>
                </c:pt>
              </c:strCache>
            </c:strRef>
          </c:tx>
          <c:spPr>
            <a:solidFill>
              <a:srgbClr val="C2DF8A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Europa'!$N$35:$R$35</c:f>
              <c:numCache>
                <c:formatCode>0</c:formatCode>
                <c:ptCount val="5"/>
                <c:pt idx="0">
                  <c:v>316</c:v>
                </c:pt>
                <c:pt idx="1">
                  <c:v>528.20999999999992</c:v>
                </c:pt>
                <c:pt idx="2">
                  <c:v>730.12</c:v>
                </c:pt>
                <c:pt idx="3">
                  <c:v>1028.31</c:v>
                </c:pt>
                <c:pt idx="4">
                  <c:v>1329.6500000000003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09-40D5-B71B-3520169F062F}"/>
            </c:ext>
          </c:extLst>
        </c:ser>
        <c:ser>
          <c:idx val="9"/>
          <c:order val="8"/>
          <c:tx>
            <c:strRef>
              <c:f>'Forbruk og produksjon Europa'!$M$36</c:f>
              <c:strCache>
                <c:ptCount val="1"/>
                <c:pt idx="0">
                  <c:v>Havvind</c:v>
                </c:pt>
              </c:strCache>
            </c:strRef>
          </c:tx>
          <c:spPr>
            <a:solidFill>
              <a:srgbClr val="71DAFF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Europa'!$N$36:$R$36</c:f>
              <c:numCache>
                <c:formatCode>0</c:formatCode>
                <c:ptCount val="5"/>
                <c:pt idx="0">
                  <c:v>145</c:v>
                </c:pt>
                <c:pt idx="1">
                  <c:v>321.25</c:v>
                </c:pt>
                <c:pt idx="2">
                  <c:v>433.43999999999994</c:v>
                </c:pt>
                <c:pt idx="3">
                  <c:v>628.80999999999995</c:v>
                </c:pt>
                <c:pt idx="4">
                  <c:v>801.72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B09-40D5-B71B-3520169F062F}"/>
            </c:ext>
          </c:extLst>
        </c:ser>
        <c:ser>
          <c:idx val="10"/>
          <c:order val="9"/>
          <c:tx>
            <c:strRef>
              <c:f>'Forbruk og produksjon Europa'!$M$37</c:f>
              <c:strCache>
                <c:ptCount val="1"/>
                <c:pt idx="0">
                  <c:v>Solkraft</c:v>
                </c:pt>
              </c:strCache>
            </c:strRef>
          </c:tx>
          <c:spPr>
            <a:solidFill>
              <a:srgbClr val="FFDE75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Europa'!$N$37:$R$37</c:f>
              <c:numCache>
                <c:formatCode>0</c:formatCode>
                <c:ptCount val="5"/>
                <c:pt idx="0">
                  <c:v>268</c:v>
                </c:pt>
                <c:pt idx="1">
                  <c:v>635.78</c:v>
                </c:pt>
                <c:pt idx="2">
                  <c:v>770.55000000000007</c:v>
                </c:pt>
                <c:pt idx="3">
                  <c:v>972.78</c:v>
                </c:pt>
                <c:pt idx="4">
                  <c:v>1489.6399999999999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B09-40D5-B71B-3520169F062F}"/>
            </c:ext>
          </c:extLst>
        </c:ser>
        <c:ser>
          <c:idx val="11"/>
          <c:order val="10"/>
          <c:tx>
            <c:strRef>
              <c:f>'Forbruk og produksjon Europa'!$M$38</c:f>
              <c:strCache>
                <c:ptCount val="1"/>
                <c:pt idx="0">
                  <c:v>Øvrig fornybar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Europa'!$N$38:$R$38</c:f>
              <c:numCache>
                <c:formatCode>0</c:formatCode>
                <c:ptCount val="5"/>
                <c:pt idx="0">
                  <c:v>7</c:v>
                </c:pt>
                <c:pt idx="1">
                  <c:v>14.13</c:v>
                </c:pt>
                <c:pt idx="2">
                  <c:v>16.64</c:v>
                </c:pt>
                <c:pt idx="3">
                  <c:v>19.59</c:v>
                </c:pt>
                <c:pt idx="4">
                  <c:v>29.429999999999996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09-40D5-B71B-3520169F0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lineChart>
        <c:grouping val="standard"/>
        <c:varyColors val="0"/>
        <c:ser>
          <c:idx val="0"/>
          <c:order val="0"/>
          <c:tx>
            <c:strRef>
              <c:f>'Forbruk og produksjon Europa'!$M$27</c:f>
              <c:strCache>
                <c:ptCount val="1"/>
                <c:pt idx="0">
                  <c:v>Sum forbruk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cat>
            <c:numRef>
              <c:f>'Forbruk og produksjon Europa'!$N$26:$R$26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Europa'!$N$27:$R$27</c:f>
              <c:numCache>
                <c:formatCode>0</c:formatCode>
                <c:ptCount val="5"/>
                <c:pt idx="0">
                  <c:v>2242</c:v>
                </c:pt>
                <c:pt idx="1">
                  <c:v>2870.7200000000003</c:v>
                </c:pt>
                <c:pt idx="2">
                  <c:v>3152.35</c:v>
                </c:pt>
                <c:pt idx="3">
                  <c:v>3783.8400000000006</c:v>
                </c:pt>
                <c:pt idx="4">
                  <c:v>4832.170000000001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09-40D5-B71B-3520169F0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3176848"/>
        <c:axId val="1093202224"/>
      </c:line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7672723597656494"/>
          <c:y val="0.10127506874695441"/>
          <c:w val="0.42327276402343506"/>
          <c:h val="0.801154019006358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029426707571667E-2"/>
          <c:y val="4.4524205942945747E-2"/>
          <c:w val="0.83799009517587786"/>
          <c:h val="0.54618639390149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'Forbruk og produksjon Norden'!$M$27</c:f>
              <c:strCache>
                <c:ptCount val="1"/>
                <c:pt idx="0">
                  <c:v>Alminnelig forbruk og tap</c:v>
                </c:pt>
              </c:strCache>
            </c:strRef>
          </c:tx>
          <c:spPr>
            <a:solidFill>
              <a:srgbClr val="1886A6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Norden'!$N$27:$R$27</c:f>
              <c:numCache>
                <c:formatCode>0</c:formatCode>
                <c:ptCount val="5"/>
                <c:pt idx="0">
                  <c:v>85</c:v>
                </c:pt>
                <c:pt idx="1">
                  <c:v>84.514999999999986</c:v>
                </c:pt>
                <c:pt idx="2">
                  <c:v>84.671999999999983</c:v>
                </c:pt>
                <c:pt idx="3">
                  <c:v>82.86399999999999</c:v>
                </c:pt>
                <c:pt idx="4">
                  <c:v>84.691999999999993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A-480F-B474-F8D0322F687F}"/>
            </c:ext>
          </c:extLst>
        </c:ser>
        <c:ser>
          <c:idx val="1"/>
          <c:order val="1"/>
          <c:tx>
            <c:strRef>
              <c:f>'Forbruk og produksjon Norden'!$M$28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71DAFF">
                <a:alpha val="89804"/>
              </a:srgbClr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Norden'!$N$28:$R$28</c:f>
              <c:numCache>
                <c:formatCode>0</c:formatCode>
                <c:ptCount val="5"/>
                <c:pt idx="0">
                  <c:v>2</c:v>
                </c:pt>
                <c:pt idx="1">
                  <c:v>6.5960000000000001</c:v>
                </c:pt>
                <c:pt idx="2">
                  <c:v>13.9</c:v>
                </c:pt>
                <c:pt idx="3">
                  <c:v>27.55</c:v>
                </c:pt>
                <c:pt idx="4">
                  <c:v>26.213999999999999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A-480F-B474-F8D0322F687F}"/>
            </c:ext>
          </c:extLst>
        </c:ser>
        <c:ser>
          <c:idx val="2"/>
          <c:order val="2"/>
          <c:tx>
            <c:strRef>
              <c:f>'Forbruk og produksjon Norden'!$M$29</c:f>
              <c:strCache>
                <c:ptCount val="1"/>
                <c:pt idx="0">
                  <c:v>Kraftintensiv industri og næring</c:v>
                </c:pt>
              </c:strCache>
            </c:strRef>
          </c:tx>
          <c:spPr>
            <a:solidFill>
              <a:srgbClr val="C2DF8A"/>
            </a:solidFill>
            <a:ln w="25400"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Norden'!$N$29:$R$29</c:f>
              <c:numCache>
                <c:formatCode>0</c:formatCode>
                <c:ptCount val="5"/>
                <c:pt idx="0">
                  <c:v>49</c:v>
                </c:pt>
                <c:pt idx="1">
                  <c:v>66.926000000000002</c:v>
                </c:pt>
                <c:pt idx="2">
                  <c:v>68.932000000000002</c:v>
                </c:pt>
                <c:pt idx="3">
                  <c:v>70.144000000000005</c:v>
                </c:pt>
                <c:pt idx="4">
                  <c:v>74.144000000000005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A-480F-B474-F8D0322F687F}"/>
            </c:ext>
          </c:extLst>
        </c:ser>
        <c:ser>
          <c:idx val="3"/>
          <c:order val="3"/>
          <c:tx>
            <c:strRef>
              <c:f>'Forbruk og produksjon Norden'!$M$30</c:f>
              <c:strCache>
                <c:ptCount val="1"/>
                <c:pt idx="0">
                  <c:v>Petroleum</c:v>
                </c:pt>
              </c:strCache>
            </c:strRef>
          </c:tx>
          <c:spPr>
            <a:solidFill>
              <a:srgbClr val="B07BD7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Norden'!$N$30:$R$30</c:f>
              <c:numCache>
                <c:formatCode>0</c:formatCode>
                <c:ptCount val="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E1-4A10-9A2F-FB22EE3CE301}"/>
            </c:ext>
          </c:extLst>
        </c:ser>
        <c:ser>
          <c:idx val="4"/>
          <c:order val="4"/>
          <c:tx>
            <c:strRef>
              <c:f>'Forbruk og produksjon Norden'!$M$31</c:f>
              <c:strCache>
                <c:ptCount val="1"/>
                <c:pt idx="0">
                  <c:v>Datasenter</c:v>
                </c:pt>
              </c:strCache>
            </c:strRef>
          </c:tx>
          <c:spPr>
            <a:solidFill>
              <a:srgbClr val="F2B800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Norden'!$N$31:$R$31</c:f>
              <c:numCache>
                <c:formatCode>0</c:formatCode>
                <c:ptCount val="5"/>
                <c:pt idx="0">
                  <c:v>4</c:v>
                </c:pt>
                <c:pt idx="1">
                  <c:v>8.8000000000000007</c:v>
                </c:pt>
                <c:pt idx="2">
                  <c:v>9.9</c:v>
                </c:pt>
                <c:pt idx="3">
                  <c:v>10.298999999999999</c:v>
                </c:pt>
                <c:pt idx="4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E1-4A10-9A2F-FB22EE3CE301}"/>
            </c:ext>
          </c:extLst>
        </c:ser>
        <c:ser>
          <c:idx val="5"/>
          <c:order val="5"/>
          <c:tx>
            <c:strRef>
              <c:f>'Forbruk og produksjon Norden'!$M$32</c:f>
              <c:strCache>
                <c:ptCount val="1"/>
                <c:pt idx="0">
                  <c:v>Hydrogenproduksjon</c:v>
                </c:pt>
              </c:strCache>
            </c:strRef>
          </c:tx>
          <c:spPr>
            <a:solidFill>
              <a:srgbClr val="FFDE75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Norden'!$N$32:$R$32</c:f>
              <c:numCache>
                <c:formatCode>0</c:formatCode>
                <c:ptCount val="5"/>
                <c:pt idx="0">
                  <c:v>0</c:v>
                </c:pt>
                <c:pt idx="1">
                  <c:v>8.6539999999999999</c:v>
                </c:pt>
                <c:pt idx="2">
                  <c:v>16.251999999999999</c:v>
                </c:pt>
                <c:pt idx="3">
                  <c:v>30.379000000000001</c:v>
                </c:pt>
                <c:pt idx="4">
                  <c:v>43.654000000000003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AE1-4A10-9A2F-FB22EE3CE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080261617028839E-2"/>
          <c:y val="0.66623164977258642"/>
          <c:w val="0.94191973838297116"/>
          <c:h val="0.314563085262807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029426707571667E-2"/>
          <c:y val="4.4524205942945747E-2"/>
          <c:w val="0.83799009517587786"/>
          <c:h val="0.54618639390149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'Forbruk og produksjon Norden'!$M$35</c:f>
              <c:strCache>
                <c:ptCount val="1"/>
                <c:pt idx="0">
                  <c:v>Kjernekraft</c:v>
                </c:pt>
              </c:strCache>
            </c:strRef>
          </c:tx>
          <c:spPr>
            <a:solidFill>
              <a:srgbClr val="B07BD7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Norden'!$N$35:$R$35</c:f>
              <c:numCache>
                <c:formatCode>0</c:formatCode>
                <c:ptCount val="5"/>
                <c:pt idx="0">
                  <c:v>50</c:v>
                </c:pt>
                <c:pt idx="1">
                  <c:v>48.188000000000002</c:v>
                </c:pt>
                <c:pt idx="2">
                  <c:v>46</c:v>
                </c:pt>
                <c:pt idx="3">
                  <c:v>41.5</c:v>
                </c:pt>
                <c:pt idx="4">
                  <c:v>41.7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2-412F-8A34-C171E27DF7F4}"/>
            </c:ext>
          </c:extLst>
        </c:ser>
        <c:ser>
          <c:idx val="1"/>
          <c:order val="1"/>
          <c:tx>
            <c:strRef>
              <c:f>'Forbruk og produksjon Norden'!$M$36</c:f>
              <c:strCache>
                <c:ptCount val="1"/>
                <c:pt idx="0">
                  <c:v>Øvrig produksjon</c:v>
                </c:pt>
              </c:strCache>
            </c:strRef>
          </c:tx>
          <c:spPr>
            <a:solidFill>
              <a:srgbClr val="D99694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Norden'!$N$36:$R$36</c:f>
              <c:numCache>
                <c:formatCode>0</c:formatCode>
                <c:ptCount val="5"/>
                <c:pt idx="0">
                  <c:v>13</c:v>
                </c:pt>
                <c:pt idx="1">
                  <c:v>13.086</c:v>
                </c:pt>
                <c:pt idx="2">
                  <c:v>12.603</c:v>
                </c:pt>
                <c:pt idx="3">
                  <c:v>14.413</c:v>
                </c:pt>
                <c:pt idx="4">
                  <c:v>15.364000000000001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02-412F-8A34-C171E27DF7F4}"/>
            </c:ext>
          </c:extLst>
        </c:ser>
        <c:ser>
          <c:idx val="2"/>
          <c:order val="2"/>
          <c:tx>
            <c:strRef>
              <c:f>'Forbruk og produksjon Norden'!$M$37</c:f>
              <c:strCache>
                <c:ptCount val="1"/>
                <c:pt idx="0">
                  <c:v>Vannkraft</c:v>
                </c:pt>
              </c:strCache>
            </c:strRef>
          </c:tx>
          <c:spPr>
            <a:solidFill>
              <a:srgbClr val="1886A6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Norden'!$N$37:$R$37</c:f>
              <c:numCache>
                <c:formatCode>0</c:formatCode>
                <c:ptCount val="5"/>
                <c:pt idx="0">
                  <c:v>70</c:v>
                </c:pt>
                <c:pt idx="1">
                  <c:v>68.426000000000002</c:v>
                </c:pt>
                <c:pt idx="2">
                  <c:v>68.381</c:v>
                </c:pt>
                <c:pt idx="3">
                  <c:v>68.855000000000004</c:v>
                </c:pt>
                <c:pt idx="4">
                  <c:v>69.238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02-412F-8A34-C171E27DF7F4}"/>
            </c:ext>
          </c:extLst>
        </c:ser>
        <c:ser>
          <c:idx val="3"/>
          <c:order val="3"/>
          <c:tx>
            <c:strRef>
              <c:f>'Forbruk og produksjon Norden'!$M$38</c:f>
              <c:strCache>
                <c:ptCount val="1"/>
                <c:pt idx="0">
                  <c:v>Landvind</c:v>
                </c:pt>
              </c:strCache>
            </c:strRef>
          </c:tx>
          <c:spPr>
            <a:solidFill>
              <a:srgbClr val="C2DF8A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Norden'!$N$38:$R$38</c:f>
              <c:numCache>
                <c:formatCode>0</c:formatCode>
                <c:ptCount val="5"/>
                <c:pt idx="0">
                  <c:v>37</c:v>
                </c:pt>
                <c:pt idx="1">
                  <c:v>58</c:v>
                </c:pt>
                <c:pt idx="2">
                  <c:v>62</c:v>
                </c:pt>
                <c:pt idx="3">
                  <c:v>72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02-412F-8A34-C171E27DF7F4}"/>
            </c:ext>
          </c:extLst>
        </c:ser>
        <c:ser>
          <c:idx val="4"/>
          <c:order val="4"/>
          <c:tx>
            <c:strRef>
              <c:f>'Forbruk og produksjon Norden'!$M$39</c:f>
              <c:strCache>
                <c:ptCount val="1"/>
                <c:pt idx="0">
                  <c:v>Havvind</c:v>
                </c:pt>
              </c:strCache>
            </c:strRef>
          </c:tx>
          <c:spPr>
            <a:solidFill>
              <a:srgbClr val="71DAFF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Norden'!$N$39:$R$39</c:f>
              <c:numCache>
                <c:formatCode>0</c:formatCode>
                <c:ptCount val="5"/>
                <c:pt idx="0">
                  <c:v>1</c:v>
                </c:pt>
                <c:pt idx="1">
                  <c:v>3.6</c:v>
                </c:pt>
                <c:pt idx="2">
                  <c:v>8.6999999999999993</c:v>
                </c:pt>
                <c:pt idx="3">
                  <c:v>17.2</c:v>
                </c:pt>
                <c:pt idx="4">
                  <c:v>28.9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02-412F-8A34-C171E27DF7F4}"/>
            </c:ext>
          </c:extLst>
        </c:ser>
        <c:ser>
          <c:idx val="5"/>
          <c:order val="5"/>
          <c:tx>
            <c:strRef>
              <c:f>'Forbruk og produksjon Norden'!$M$40</c:f>
              <c:strCache>
                <c:ptCount val="1"/>
                <c:pt idx="0">
                  <c:v>Solkraft</c:v>
                </c:pt>
              </c:strCache>
            </c:strRef>
          </c:tx>
          <c:spPr>
            <a:solidFill>
              <a:srgbClr val="FFDE75"/>
            </a:solidFill>
            <a:ln>
              <a:noFill/>
            </a:ln>
            <a:effectLst/>
          </c:spPr>
          <c:invertIfNegative val="0"/>
          <c:cat>
            <c:numRef>
              <c:f>'Forbruk og produksjon Norden'!$N$26:$R$26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'Forbruk og produksjon Norden'!$N$40:$R$40</c:f>
              <c:numCache>
                <c:formatCode>0</c:formatCode>
                <c:ptCount val="5"/>
                <c:pt idx="0">
                  <c:v>4</c:v>
                </c:pt>
                <c:pt idx="1">
                  <c:v>7.8</c:v>
                </c:pt>
                <c:pt idx="2">
                  <c:v>10.7</c:v>
                </c:pt>
                <c:pt idx="3">
                  <c:v>14.3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02-412F-8A34-C171E27DF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0077897833933"/>
          <c:y val="0.68542457107247023"/>
          <c:w val="0.38132190895974899"/>
          <c:h val="0.304634008571637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461067366579174E-2"/>
          <c:y val="5.0925925925925923E-2"/>
          <c:w val="0.51948967179789873"/>
          <c:h val="0.850269757946923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'Norsk forbruk'!$M$18</c:f>
              <c:strCache>
                <c:ptCount val="1"/>
                <c:pt idx="0">
                  <c:v>Alminnelig forbruk og tap</c:v>
                </c:pt>
              </c:strCache>
            </c:strRef>
          </c:tx>
          <c:spPr>
            <a:solidFill>
              <a:srgbClr val="20B3DE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forbruk'!$N$18:$R$18</c:f>
              <c:numCache>
                <c:formatCode>0</c:formatCode>
                <c:ptCount val="5"/>
                <c:pt idx="0">
                  <c:v>78</c:v>
                </c:pt>
                <c:pt idx="1">
                  <c:v>76.004000000000019</c:v>
                </c:pt>
                <c:pt idx="2">
                  <c:v>74.084999999999994</c:v>
                </c:pt>
                <c:pt idx="3">
                  <c:v>72.878999999999991</c:v>
                </c:pt>
                <c:pt idx="4">
                  <c:v>71.572000000000003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A-480F-B474-F8D0322F687F}"/>
            </c:ext>
          </c:extLst>
        </c:ser>
        <c:ser>
          <c:idx val="1"/>
          <c:order val="1"/>
          <c:tx>
            <c:strRef>
              <c:f>'Norsk forbruk'!$M$19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rgbClr val="71DAFF">
                <a:alpha val="89804"/>
              </a:srgbClr>
            </a:solidFill>
            <a:ln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forbruk'!$N$19:$R$19</c:f>
              <c:numCache>
                <c:formatCode>0</c:formatCode>
                <c:ptCount val="5"/>
                <c:pt idx="0">
                  <c:v>4</c:v>
                </c:pt>
                <c:pt idx="1">
                  <c:v>9.3989999999999991</c:v>
                </c:pt>
                <c:pt idx="2">
                  <c:v>15</c:v>
                </c:pt>
                <c:pt idx="3">
                  <c:v>22.001000000000001</c:v>
                </c:pt>
                <c:pt idx="4">
                  <c:v>26.001000000000001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A-480F-B474-F8D0322F687F}"/>
            </c:ext>
          </c:extLst>
        </c:ser>
        <c:ser>
          <c:idx val="2"/>
          <c:order val="2"/>
          <c:tx>
            <c:strRef>
              <c:f>'Norsk forbruk'!$M$20</c:f>
              <c:strCache>
                <c:ptCount val="1"/>
                <c:pt idx="0">
                  <c:v>Kraftintensiv industri og næring</c:v>
                </c:pt>
              </c:strCache>
            </c:strRef>
          </c:tx>
          <c:spPr>
            <a:solidFill>
              <a:srgbClr val="C2DF8A"/>
            </a:solidFill>
            <a:ln w="25400"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forbruk'!$N$20:$R$20</c:f>
              <c:numCache>
                <c:formatCode>0</c:formatCode>
                <c:ptCount val="5"/>
                <c:pt idx="0">
                  <c:v>45</c:v>
                </c:pt>
                <c:pt idx="1">
                  <c:v>53.739000000000004</c:v>
                </c:pt>
                <c:pt idx="2">
                  <c:v>56.552000000000007</c:v>
                </c:pt>
                <c:pt idx="3">
                  <c:v>59.559999999999995</c:v>
                </c:pt>
                <c:pt idx="4">
                  <c:v>64.917000000000002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A-480F-B474-F8D0322F687F}"/>
            </c:ext>
          </c:extLst>
        </c:ser>
        <c:ser>
          <c:idx val="3"/>
          <c:order val="3"/>
          <c:tx>
            <c:strRef>
              <c:f>'Norsk forbruk'!$M$21</c:f>
              <c:strCache>
                <c:ptCount val="1"/>
                <c:pt idx="0">
                  <c:v>Petroleum</c:v>
                </c:pt>
              </c:strCache>
            </c:strRef>
          </c:tx>
          <c:spPr>
            <a:solidFill>
              <a:srgbClr val="B07BD7"/>
            </a:solidFill>
            <a:ln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forbruk'!$N$21:$R$21</c:f>
              <c:numCache>
                <c:formatCode>0</c:formatCode>
                <c:ptCount val="5"/>
                <c:pt idx="0">
                  <c:v>10</c:v>
                </c:pt>
                <c:pt idx="1">
                  <c:v>16.230999999999998</c:v>
                </c:pt>
                <c:pt idx="2">
                  <c:v>19.775000000000002</c:v>
                </c:pt>
                <c:pt idx="3">
                  <c:v>15.949</c:v>
                </c:pt>
                <c:pt idx="4">
                  <c:v>11.668999999999999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E1-4A10-9A2F-FB22EE3CE301}"/>
            </c:ext>
          </c:extLst>
        </c:ser>
        <c:ser>
          <c:idx val="4"/>
          <c:order val="4"/>
          <c:tx>
            <c:strRef>
              <c:f>'Norsk forbruk'!$M$22</c:f>
              <c:strCache>
                <c:ptCount val="1"/>
                <c:pt idx="0">
                  <c:v>Datasenter</c:v>
                </c:pt>
              </c:strCache>
            </c:strRef>
          </c:tx>
          <c:spPr>
            <a:solidFill>
              <a:srgbClr val="F2B800"/>
            </a:solidFill>
            <a:ln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forbruk'!$N$22:$R$22</c:f>
              <c:numCache>
                <c:formatCode>0</c:formatCode>
                <c:ptCount val="5"/>
                <c:pt idx="0">
                  <c:v>2</c:v>
                </c:pt>
                <c:pt idx="1">
                  <c:v>6.6499999999999995</c:v>
                </c:pt>
                <c:pt idx="2">
                  <c:v>10.9</c:v>
                </c:pt>
                <c:pt idx="3">
                  <c:v>14.445</c:v>
                </c:pt>
                <c:pt idx="4">
                  <c:v>18.945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E1-4A10-9A2F-FB22EE3CE301}"/>
            </c:ext>
          </c:extLst>
        </c:ser>
        <c:ser>
          <c:idx val="5"/>
          <c:order val="5"/>
          <c:tx>
            <c:strRef>
              <c:f>'Norsk forbruk'!$M$23</c:f>
              <c:strCache>
                <c:ptCount val="1"/>
                <c:pt idx="0">
                  <c:v>Hydrogenproduksjon</c:v>
                </c:pt>
              </c:strCache>
            </c:strRef>
          </c:tx>
          <c:spPr>
            <a:solidFill>
              <a:srgbClr val="FFDE75"/>
            </a:solidFill>
            <a:ln>
              <a:noFill/>
            </a:ln>
            <a:effectLst/>
          </c:spPr>
          <c:invertIfNegative val="0"/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forbruk'!$N$23:$R$23</c:f>
              <c:numCache>
                <c:formatCode>0</c:formatCode>
                <c:ptCount val="5"/>
                <c:pt idx="0" formatCode="General">
                  <c:v>0</c:v>
                </c:pt>
                <c:pt idx="1">
                  <c:v>1.2250000000000001</c:v>
                </c:pt>
                <c:pt idx="2">
                  <c:v>3.347</c:v>
                </c:pt>
                <c:pt idx="3">
                  <c:v>9.668000000000001</c:v>
                </c:pt>
                <c:pt idx="4">
                  <c:v>26.725000000000001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D-9570-49A5-A7A1-37D883005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lineChart>
        <c:grouping val="standard"/>
        <c:varyColors val="0"/>
        <c:ser>
          <c:idx val="6"/>
          <c:order val="6"/>
          <c:tx>
            <c:strRef>
              <c:f>'Norsk forbruk'!$M$24</c:f>
              <c:strCache>
                <c:ptCount val="1"/>
                <c:pt idx="0">
                  <c:v>Sum forbruk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forbruk'!$N$24:$R$24</c:f>
              <c:numCache>
                <c:formatCode>0</c:formatCode>
                <c:ptCount val="5"/>
                <c:pt idx="0">
                  <c:v>139</c:v>
                </c:pt>
                <c:pt idx="1">
                  <c:v>163.24800000000002</c:v>
                </c:pt>
                <c:pt idx="2">
                  <c:v>179.65899999999999</c:v>
                </c:pt>
                <c:pt idx="3">
                  <c:v>194.50200000000001</c:v>
                </c:pt>
                <c:pt idx="4">
                  <c:v>219.82900000000001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570-49A5-A7A1-37D88300572B}"/>
            </c:ext>
          </c:extLst>
        </c:ser>
        <c:ser>
          <c:idx val="8"/>
          <c:order val="7"/>
          <c:tx>
            <c:strRef>
              <c:f>'Norsk forbruk'!$M$25</c:f>
              <c:strCache>
                <c:ptCount val="1"/>
                <c:pt idx="0">
                  <c:v>Høy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forbruk'!$N$25:$R$25</c:f>
              <c:numCache>
                <c:formatCode>0</c:formatCode>
                <c:ptCount val="5"/>
                <c:pt idx="0">
                  <c:v>139</c:v>
                </c:pt>
                <c:pt idx="1">
                  <c:v>163.24800000000002</c:v>
                </c:pt>
                <c:pt idx="2">
                  <c:v>198.52500000000003</c:v>
                </c:pt>
                <c:pt idx="3">
                  <c:v>215.245</c:v>
                </c:pt>
                <c:pt idx="4">
                  <c:v>259.88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570-49A5-A7A1-37D88300572B}"/>
            </c:ext>
          </c:extLst>
        </c:ser>
        <c:ser>
          <c:idx val="9"/>
          <c:order val="8"/>
          <c:tx>
            <c:strRef>
              <c:f>'Norsk forbruk'!$M$26</c:f>
              <c:strCache>
                <c:ptCount val="1"/>
                <c:pt idx="0">
                  <c:v>Lav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forbruk'!$N$26:$R$26</c:f>
              <c:numCache>
                <c:formatCode>0</c:formatCode>
                <c:ptCount val="5"/>
                <c:pt idx="0">
                  <c:v>139</c:v>
                </c:pt>
                <c:pt idx="1">
                  <c:v>163.24800000000002</c:v>
                </c:pt>
                <c:pt idx="2">
                  <c:v>161.483</c:v>
                </c:pt>
                <c:pt idx="3">
                  <c:v>169.30800000000002</c:v>
                </c:pt>
                <c:pt idx="4">
                  <c:v>179.59599999999995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570-49A5-A7A1-37D88300572B}"/>
            </c:ext>
          </c:extLst>
        </c:ser>
        <c:ser>
          <c:idx val="10"/>
          <c:order val="9"/>
          <c:tx>
            <c:strRef>
              <c:f>'Norsk forbruk'!$M$27</c:f>
              <c:strCache>
                <c:ptCount val="1"/>
                <c:pt idx="0">
                  <c:v>Medium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'Norsk forbruk'!$N$17:$R$17</c:f>
              <c:numCache>
                <c:formatCode>General</c:formatCode>
                <c:ptCount val="5"/>
                <c:pt idx="0">
                  <c:v>2024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2050</c:v>
                </c:pt>
              </c:numCache>
            </c:numRef>
          </c:cat>
          <c:val>
            <c:numRef>
              <c:f>'Norsk forbruk'!$N$27:$R$27</c:f>
              <c:numCache>
                <c:formatCode>0</c:formatCode>
                <c:ptCount val="5"/>
                <c:pt idx="0">
                  <c:v>139</c:v>
                </c:pt>
                <c:pt idx="1">
                  <c:v>163.24800000000002</c:v>
                </c:pt>
                <c:pt idx="2">
                  <c:v>179.65899999999999</c:v>
                </c:pt>
                <c:pt idx="3">
                  <c:v>194.50200000000001</c:v>
                </c:pt>
                <c:pt idx="4">
                  <c:v>219.82900000000001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56-49C7-B2FE-A695B9330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3176848"/>
        <c:axId val="1093202224"/>
        <c:extLst/>
      </c:line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06954883588792"/>
          <c:y val="4.3197725284339454E-2"/>
          <c:w val="0.39930451164112085"/>
          <c:h val="0.952172645086030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461067366579174E-2"/>
          <c:y val="5.0925925925925923E-2"/>
          <c:w val="0.72413044619422573"/>
          <c:h val="0.850269757946923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Kraftpriser_Europa!$N$20</c:f>
              <c:strCache>
                <c:ptCount val="1"/>
                <c:pt idx="0">
                  <c:v>Bunn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Kraftpriser_Europa!$I$21:$I$24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Kraftpriser_Europa!$N$21:$N$24</c:f>
              <c:numCache>
                <c:formatCode>0</c:formatCode>
                <c:ptCount val="4"/>
                <c:pt idx="0">
                  <c:v>60</c:v>
                </c:pt>
                <c:pt idx="1">
                  <c:v>43</c:v>
                </c:pt>
                <c:pt idx="2">
                  <c:v>38</c:v>
                </c:pt>
                <c:pt idx="3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B2-488D-9917-E5F00AC33B4A}"/>
            </c:ext>
          </c:extLst>
        </c:ser>
        <c:ser>
          <c:idx val="1"/>
          <c:order val="1"/>
          <c:tx>
            <c:strRef>
              <c:f>Kraftpriser_Europa!$O$20</c:f>
              <c:strCache>
                <c:ptCount val="1"/>
                <c:pt idx="0">
                  <c:v>Lavpris</c:v>
                </c:pt>
              </c:strCache>
            </c:strRef>
          </c:tx>
          <c:spPr>
            <a:solidFill>
              <a:srgbClr val="00B0F0">
                <a:alpha val="89804"/>
              </a:srgb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5D-40BE-A6D1-D486E348B53F}"/>
              </c:ext>
            </c:extLst>
          </c:dPt>
          <c:cat>
            <c:numRef>
              <c:f>Kraftpriser_Europa!$I$21:$I$24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Kraftpriser_Europa!$O$21:$O$24</c:f>
              <c:numCache>
                <c:formatCode>General</c:formatCode>
                <c:ptCount val="4"/>
                <c:pt idx="0">
                  <c:v>-4</c:v>
                </c:pt>
                <c:pt idx="1">
                  <c:v>18</c:v>
                </c:pt>
                <c:pt idx="2">
                  <c:v>12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B2-488D-9917-E5F00AC33B4A}"/>
            </c:ext>
          </c:extLst>
        </c:ser>
        <c:ser>
          <c:idx val="2"/>
          <c:order val="2"/>
          <c:tx>
            <c:strRef>
              <c:f>Kraftpriser_Europa!$P$20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ysClr val="windowText" lastClr="000000"/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972D9D3-3E3D-448E-9B9B-26C193B8C5C3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FB2-488D-9917-E5F00AC33B4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77C6F0A-8D6A-4639-B0CB-2D362FFA47A9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FB2-488D-9917-E5F00AC33B4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984F12F-A64C-4F82-BC89-24421AB0BE96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FB2-488D-9917-E5F00AC33B4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B19D62F-4A80-47E0-835B-3CF2347D40B5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FB2-488D-9917-E5F00AC33B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Kraftpriser_Europa!$I$21:$I$24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Kraftpriser_Europa!$P$21:$P$24</c:f>
              <c:numCache>
                <c:formatCode>0</c:formatCode>
                <c:ptCount val="4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Kraftpriser_Europa!$K$21:$K$24</c15:f>
                <c15:dlblRangeCache>
                  <c:ptCount val="4"/>
                  <c:pt idx="0">
                    <c:v>60</c:v>
                  </c:pt>
                  <c:pt idx="1">
                    <c:v>65</c:v>
                  </c:pt>
                  <c:pt idx="2">
                    <c:v>54</c:v>
                  </c:pt>
                  <c:pt idx="3">
                    <c:v>47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BFB2-488D-9917-E5F00AC33B4A}"/>
            </c:ext>
          </c:extLst>
        </c:ser>
        <c:ser>
          <c:idx val="3"/>
          <c:order val="3"/>
          <c:tx>
            <c:strRef>
              <c:f>Kraftpriser_Europa!$Q$20</c:f>
              <c:strCache>
                <c:ptCount val="1"/>
                <c:pt idx="0">
                  <c:v>Høypris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445D-40BE-A6D1-D486E348B53F}"/>
              </c:ext>
            </c:extLst>
          </c:dPt>
          <c:cat>
            <c:numRef>
              <c:f>Kraftpriser_Europa!$I$21:$I$24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Kraftpriser_Europa!$Q$21:$Q$24</c:f>
              <c:numCache>
                <c:formatCode>0</c:formatCode>
                <c:ptCount val="4"/>
                <c:pt idx="0">
                  <c:v>-4</c:v>
                </c:pt>
                <c:pt idx="1">
                  <c:v>-2</c:v>
                </c:pt>
                <c:pt idx="2">
                  <c:v>7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FB2-488D-9917-E5F00AC33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0.81679343832021012"/>
          <c:y val="0.34875328083989504"/>
          <c:w val="0.17266561679790027"/>
          <c:h val="0.30556466899970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2461067366579174E-2"/>
          <c:y val="5.0925925925925923E-2"/>
          <c:w val="0.73079711286089244"/>
          <c:h val="0.850269757946923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Kraftpriser_Norden!$N$20</c:f>
              <c:strCache>
                <c:ptCount val="1"/>
                <c:pt idx="0">
                  <c:v>Bunn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Kraftpriser_Norden!$I$21:$I$24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Kraftpriser_Norden!$N$21:$N$24</c:f>
              <c:numCache>
                <c:formatCode>0</c:formatCode>
                <c:ptCount val="4"/>
                <c:pt idx="0">
                  <c:v>49.31</c:v>
                </c:pt>
                <c:pt idx="1">
                  <c:v>40.270000000000003</c:v>
                </c:pt>
                <c:pt idx="2">
                  <c:v>42.77</c:v>
                </c:pt>
                <c:pt idx="3">
                  <c:v>39.99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A-480F-B474-F8D0322F687F}"/>
            </c:ext>
          </c:extLst>
        </c:ser>
        <c:ser>
          <c:idx val="1"/>
          <c:order val="1"/>
          <c:tx>
            <c:strRef>
              <c:f>Kraftpriser_Norden!$O$20</c:f>
              <c:strCache>
                <c:ptCount val="1"/>
                <c:pt idx="0">
                  <c:v>Lavpris</c:v>
                </c:pt>
              </c:strCache>
            </c:strRef>
          </c:tx>
          <c:spPr>
            <a:solidFill>
              <a:srgbClr val="00B0F0">
                <a:alpha val="89804"/>
              </a:srgb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ysClr val="window" lastClr="FFFFFF">
                  <a:alpha val="89804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2E-4FC5-9660-B95A96401A96}"/>
              </c:ext>
            </c:extLst>
          </c:dPt>
          <c:cat>
            <c:numRef>
              <c:f>Kraftpriser_Norden!$I$21:$I$24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Kraftpriser_Norden!$O$21:$O$24</c:f>
              <c:numCache>
                <c:formatCode>0</c:formatCode>
                <c:ptCount val="4"/>
                <c:pt idx="0">
                  <c:v>-2</c:v>
                </c:pt>
                <c:pt idx="1">
                  <c:v>6.5499999999999972</c:v>
                </c:pt>
                <c:pt idx="2">
                  <c:v>6.4599999999999937</c:v>
                </c:pt>
                <c:pt idx="3">
                  <c:v>9.8399999999999963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A-480F-B474-F8D0322F687F}"/>
            </c:ext>
          </c:extLst>
        </c:ser>
        <c:ser>
          <c:idx val="2"/>
          <c:order val="2"/>
          <c:tx>
            <c:strRef>
              <c:f>Kraftpriser_Norden!$P$20</c:f>
              <c:strCache>
                <c:ptCount val="1"/>
                <c:pt idx="0">
                  <c:v>Basis</c:v>
                </c:pt>
              </c:strCache>
            </c:strRef>
          </c:tx>
          <c:spPr>
            <a:solidFill>
              <a:sysClr val="windowText" lastClr="000000"/>
            </a:solidFill>
            <a:ln w="25400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97AC833-8A97-4252-8724-E330C3B2A447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73F0-470F-895F-99E1844EEC0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3617F83-5D26-42F9-A4E7-54381FD40A5B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3F0-470F-895F-99E1844EEC0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7239DB8-64E2-446F-9F64-D2EA57499248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3F0-470F-895F-99E1844EEC0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9BFEF6C-D265-4D2F-89BA-31A5B2B9267B}" type="CELLRANGE">
                      <a:rPr lang="en-US"/>
                      <a:pPr/>
                      <a:t>[CELLEOMRÅDE]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3F0-470F-895F-99E1844EEC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Kraftpriser_Norden!$I$21:$I$24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Kraftpriser_Norden!$P$21:$P$24</c:f>
              <c:numCache>
                <c:formatCode>0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Kraftpriser_Norden!$K$21:$K$24</c15:f>
                <c15:dlblRangeCache>
                  <c:ptCount val="4"/>
                  <c:pt idx="0">
                    <c:v>49</c:v>
                  </c:pt>
                  <c:pt idx="1">
                    <c:v>49</c:v>
                  </c:pt>
                  <c:pt idx="2">
                    <c:v>51</c:v>
                  </c:pt>
                  <c:pt idx="3">
                    <c:v>52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980A-480F-B474-F8D0322F687F}"/>
            </c:ext>
          </c:extLst>
        </c:ser>
        <c:ser>
          <c:idx val="3"/>
          <c:order val="3"/>
          <c:tx>
            <c:strRef>
              <c:f>Kraftpriser_Norden!$Q$20</c:f>
              <c:strCache>
                <c:ptCount val="1"/>
                <c:pt idx="0">
                  <c:v>Høypris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F2E-4FC5-9660-B95A96401A96}"/>
              </c:ext>
            </c:extLst>
          </c:dPt>
          <c:cat>
            <c:numRef>
              <c:f>Kraftpriser_Norden!$I$21:$I$24</c:f>
              <c:numCache>
                <c:formatCode>General</c:formatCode>
                <c:ptCount val="4"/>
                <c:pt idx="0">
                  <c:v>2030</c:v>
                </c:pt>
                <c:pt idx="1">
                  <c:v>2035</c:v>
                </c:pt>
                <c:pt idx="2">
                  <c:v>2040</c:v>
                </c:pt>
                <c:pt idx="3">
                  <c:v>2050</c:v>
                </c:pt>
              </c:numCache>
            </c:numRef>
          </c:cat>
          <c:val>
            <c:numRef>
              <c:f>Kraftpriser_Norden!$Q$21:$Q$24</c:f>
              <c:numCache>
                <c:formatCode>0</c:formatCode>
                <c:ptCount val="4"/>
                <c:pt idx="0">
                  <c:v>-2</c:v>
                </c:pt>
                <c:pt idx="1">
                  <c:v>4.5799999999999983</c:v>
                </c:pt>
                <c:pt idx="2">
                  <c:v>6.990000000000002</c:v>
                </c:pt>
                <c:pt idx="3">
                  <c:v>12.310000000000002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E1-4A10-9A2F-FB22EE3CE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176848"/>
        <c:axId val="1093202224"/>
      </c:barChart>
      <c:catAx>
        <c:axId val="10931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202224"/>
        <c:crosses val="autoZero"/>
        <c:auto val="1"/>
        <c:lblAlgn val="ctr"/>
        <c:lblOffset val="100"/>
        <c:noMultiLvlLbl val="0"/>
      </c:catAx>
      <c:valAx>
        <c:axId val="10932022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09317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0.82679343832021013"/>
          <c:y val="0.34875328083989504"/>
          <c:w val="0.16266561679790023"/>
          <c:h val="0.30556466899970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tnett.no/for-aktorer-i-kraftbransjen/planer-og-analyser/langsiktig-markedsanalys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84716</xdr:colOff>
      <xdr:row>4</xdr:row>
      <xdr:rowOff>593742</xdr:rowOff>
    </xdr:from>
    <xdr:to>
      <xdr:col>6</xdr:col>
      <xdr:colOff>477370</xdr:colOff>
      <xdr:row>5</xdr:row>
      <xdr:rowOff>64095</xdr:rowOff>
    </xdr:to>
    <xdr:sp macro="" textlink="">
      <xdr:nvSpPr>
        <xdr:cNvPr id="5" name="Rektangel 10">
          <a:extLst>
            <a:ext uri="{FF2B5EF4-FFF2-40B4-BE49-F238E27FC236}">
              <a16:creationId xmlns:a16="http://schemas.microsoft.com/office/drawing/2014/main" id="{B6F40AA0-43BB-C321-83E3-63CB20BE00E7}"/>
            </a:ext>
          </a:extLst>
        </xdr:cNvPr>
        <xdr:cNvSpPr/>
      </xdr:nvSpPr>
      <xdr:spPr>
        <a:xfrm>
          <a:off x="3837566" y="1546242"/>
          <a:ext cx="392654" cy="18472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 editAs="oneCell">
    <xdr:from>
      <xdr:col>2</xdr:col>
      <xdr:colOff>485775</xdr:colOff>
      <xdr:row>1</xdr:row>
      <xdr:rowOff>161925</xdr:rowOff>
    </xdr:from>
    <xdr:to>
      <xdr:col>7</xdr:col>
      <xdr:colOff>924973</xdr:colOff>
      <xdr:row>23</xdr:row>
      <xdr:rowOff>7875</xdr:rowOff>
    </xdr:to>
    <xdr:pic>
      <xdr:nvPicPr>
        <xdr:cNvPr id="12" name="Bil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C807E8-5211-40D5-8617-198B97EC7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625" y="400050"/>
          <a:ext cx="4249198" cy="603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14</xdr:row>
      <xdr:rowOff>125412</xdr:rowOff>
    </xdr:from>
    <xdr:to>
      <xdr:col>18</xdr:col>
      <xdr:colOff>568326</xdr:colOff>
      <xdr:row>29</xdr:row>
      <xdr:rowOff>106562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AC8025C-9E9C-7EE8-941F-0D56684F7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404041</xdr:colOff>
      <xdr:row>1</xdr:row>
      <xdr:rowOff>250915</xdr:rowOff>
    </xdr:from>
    <xdr:to>
      <xdr:col>17</xdr:col>
      <xdr:colOff>500743</xdr:colOff>
      <xdr:row>17</xdr:row>
      <xdr:rowOff>160020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DE14806-F7FD-41FE-BCE7-C3E8CD069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0.06423</cdr:x>
      <cdr:y>0.01128</cdr:y>
    </cdr:from>
    <cdr:to>
      <cdr:x>0.20247</cdr:x>
      <cdr:y>0.06982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388958" y="32764"/>
          <a:ext cx="837118" cy="16998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1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393156</xdr:colOff>
      <xdr:row>1</xdr:row>
      <xdr:rowOff>58782</xdr:rowOff>
    </xdr:from>
    <xdr:to>
      <xdr:col>14</xdr:col>
      <xdr:colOff>558981</xdr:colOff>
      <xdr:row>22</xdr:row>
      <xdr:rowOff>163285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B8DCDC-8846-ED1E-6E38-39E15BE2F8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555172</xdr:colOff>
      <xdr:row>1</xdr:row>
      <xdr:rowOff>43544</xdr:rowOff>
    </xdr:from>
    <xdr:to>
      <xdr:col>19</xdr:col>
      <xdr:colOff>368845</xdr:colOff>
      <xdr:row>22</xdr:row>
      <xdr:rowOff>150587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F87C738-AD38-434F-B5B5-E53DB48F3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0.09659</cdr:x>
      <cdr:y>0.02178</cdr:y>
    </cdr:from>
    <cdr:to>
      <cdr:x>0.23483</cdr:x>
      <cdr:y>0.08032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370927" y="86398"/>
          <a:ext cx="530858" cy="23226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1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0.09659</cdr:x>
      <cdr:y>0.02178</cdr:y>
    </cdr:from>
    <cdr:to>
      <cdr:x>0.23483</cdr:x>
      <cdr:y>0.08032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370927" y="86398"/>
          <a:ext cx="530858" cy="23226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1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699226</xdr:colOff>
      <xdr:row>0</xdr:row>
      <xdr:rowOff>138610</xdr:rowOff>
    </xdr:from>
    <xdr:to>
      <xdr:col>18</xdr:col>
      <xdr:colOff>708842</xdr:colOff>
      <xdr:row>13</xdr:row>
      <xdr:rowOff>225696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0CD8A2-E506-D3F4-20A0-08DFC21A2F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0.07108</cdr:x>
      <cdr:y>0.01848</cdr:y>
    </cdr:from>
    <cdr:to>
      <cdr:x>0.20932</cdr:x>
      <cdr:y>0.0771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412322" y="49351"/>
          <a:ext cx="801905" cy="15651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0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149225</xdr:colOff>
      <xdr:row>3</xdr:row>
      <xdr:rowOff>141287</xdr:rowOff>
    </xdr:from>
    <xdr:to>
      <xdr:col>15</xdr:col>
      <xdr:colOff>101600</xdr:colOff>
      <xdr:row>17</xdr:row>
      <xdr:rowOff>84137</xdr:rowOff>
    </xdr:to>
    <xdr:graphicFrame macro="">
      <xdr:nvGraphicFramePr>
        <xdr:cNvPr id="26" name="Diagram 2">
          <a:extLst>
            <a:ext uri="{FF2B5EF4-FFF2-40B4-BE49-F238E27FC236}">
              <a16:creationId xmlns:a16="http://schemas.microsoft.com/office/drawing/2014/main" id="{FD0F944C-433E-4952-84B0-286820D14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0.07108</cdr:x>
      <cdr:y>0.03275</cdr:y>
    </cdr:from>
    <cdr:to>
      <cdr:x>0.20932</cdr:x>
      <cdr:y>0.0784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324993" y="89828"/>
          <a:ext cx="632033" cy="1252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  <cdr:relSizeAnchor xmlns:cdr="http://schemas.openxmlformats.org/drawingml/2006/chartDrawing">
    <cdr:from>
      <cdr:x>0.06275</cdr:x>
      <cdr:y>0.02928</cdr:y>
    </cdr:from>
    <cdr:to>
      <cdr:x>0.20099</cdr:x>
      <cdr:y>0.09206</cdr:y>
    </cdr:to>
    <cdr:sp macro="" textlink="">
      <cdr:nvSpPr>
        <cdr:cNvPr id="3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287092" y="80321"/>
          <a:ext cx="632472" cy="1722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1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€/MWh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149225</xdr:colOff>
      <xdr:row>3</xdr:row>
      <xdr:rowOff>141287</xdr:rowOff>
    </xdr:from>
    <xdr:to>
      <xdr:col>15</xdr:col>
      <xdr:colOff>101600</xdr:colOff>
      <xdr:row>17</xdr:row>
      <xdr:rowOff>84137</xdr:rowOff>
    </xdr:to>
    <xdr:graphicFrame macro="">
      <xdr:nvGraphicFramePr>
        <xdr:cNvPr id="74" name="Diagram 1">
          <a:extLst>
            <a:ext uri="{FF2B5EF4-FFF2-40B4-BE49-F238E27FC236}">
              <a16:creationId xmlns:a16="http://schemas.microsoft.com/office/drawing/2014/main" id="{F3245119-F22F-E1BF-D1ED-C2D0BC31DE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0.07108</cdr:x>
      <cdr:y>0.03275</cdr:y>
    </cdr:from>
    <cdr:to>
      <cdr:x>0.20932</cdr:x>
      <cdr:y>0.0784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324993" y="89828"/>
          <a:ext cx="632033" cy="1252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TWh</a:t>
          </a:r>
        </a:p>
      </cdr:txBody>
    </cdr:sp>
  </cdr:relSizeAnchor>
  <cdr:relSizeAnchor xmlns:cdr="http://schemas.openxmlformats.org/drawingml/2006/chartDrawing">
    <cdr:from>
      <cdr:x>0.06275</cdr:x>
      <cdr:y>0.02928</cdr:y>
    </cdr:from>
    <cdr:to>
      <cdr:x>0.20099</cdr:x>
      <cdr:y>0.09206</cdr:y>
    </cdr:to>
    <cdr:sp macro="" textlink="">
      <cdr:nvSpPr>
        <cdr:cNvPr id="3" name="TekstSylinder 1">
          <a:extLst xmlns:a="http://schemas.openxmlformats.org/drawingml/2006/main">
            <a:ext uri="{FF2B5EF4-FFF2-40B4-BE49-F238E27FC236}">
              <a16:creationId xmlns:a16="http://schemas.microsoft.com/office/drawing/2014/main" id="{CF158985-C0F6-4B37-9D20-01B97732F74C}"/>
            </a:ext>
          </a:extLst>
        </cdr:cNvPr>
        <cdr:cNvSpPr txBox="1"/>
      </cdr:nvSpPr>
      <cdr:spPr>
        <a:xfrm xmlns:a="http://schemas.openxmlformats.org/drawingml/2006/main">
          <a:off x="287092" y="80321"/>
          <a:ext cx="632472" cy="1722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tIns="0" rIns="7200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1100">
              <a:solidFill>
                <a:schemeClr val="tx1">
                  <a:lumMod val="65000"/>
                  <a:lumOff val="35000"/>
                </a:schemeClr>
              </a:solidFill>
              <a:latin typeface="+mj-lt"/>
            </a:rPr>
            <a:t>€/MWh</a:t>
          </a: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ers.Kringstad@statnett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rgb="FFC00000"/>
  </sheetPr>
  <dimension ref="D5:I18"/>
  <sheetViews>
    <sheetView showGridLines="0" workbookViewId="0">
      <selection activeCell="I13" sqref="I13"/>
    </sheetView>
  </sheetViews>
  <sheetFormatPr baseColWidth="10" defaultColWidth="11.42578125" defaultRowHeight="18.75" x14ac:dyDescent="0.3"/>
  <cols>
    <col min="1" max="1" width="3.85546875" customWidth="1"/>
    <col min="2" max="2" width="6.7109375" customWidth="1"/>
    <col min="8" max="8" width="32.5703125" customWidth="1"/>
    <col min="9" max="9" width="106.7109375" style="41" customWidth="1"/>
  </cols>
  <sheetData>
    <row r="5" spans="4:9" ht="56.25" x14ac:dyDescent="0.3">
      <c r="I5" s="41" t="s">
        <v>0</v>
      </c>
    </row>
    <row r="7" spans="4:9" ht="56.25" x14ac:dyDescent="0.3">
      <c r="I7" s="41" t="s">
        <v>1</v>
      </c>
    </row>
    <row r="9" spans="4:9" x14ac:dyDescent="0.3">
      <c r="I9" s="41" t="s">
        <v>2</v>
      </c>
    </row>
    <row r="10" spans="4:9" x14ac:dyDescent="0.3">
      <c r="I10" s="42" t="s">
        <v>3</v>
      </c>
    </row>
    <row r="12" spans="4:9" x14ac:dyDescent="0.3">
      <c r="I12" s="41" t="s">
        <v>4</v>
      </c>
    </row>
    <row r="13" spans="4:9" x14ac:dyDescent="0.3">
      <c r="D13" s="40"/>
      <c r="I13" s="42" t="s">
        <v>5</v>
      </c>
    </row>
    <row r="14" spans="4:9" x14ac:dyDescent="0.3">
      <c r="I14" s="42" t="s">
        <v>6</v>
      </c>
    </row>
    <row r="15" spans="4:9" x14ac:dyDescent="0.3">
      <c r="I15" s="42" t="s">
        <v>7</v>
      </c>
    </row>
    <row r="16" spans="4:9" x14ac:dyDescent="0.3">
      <c r="I16" s="42" t="s">
        <v>8</v>
      </c>
    </row>
    <row r="17" spans="9:9" x14ac:dyDescent="0.3">
      <c r="I17" s="42" t="s">
        <v>9</v>
      </c>
    </row>
    <row r="18" spans="9:9" x14ac:dyDescent="0.3">
      <c r="I18" s="42" t="s">
        <v>10</v>
      </c>
    </row>
  </sheetData>
  <hyperlinks>
    <hyperlink ref="I10" r:id="rId1" xr:uid="{00000000-0004-0000-0000-000000000000}"/>
    <hyperlink ref="I13" location="'Brenselspriser og CO2'!A1" display="Brensels- og CO2-priser" xr:uid="{00000000-0004-0000-0000-000002000000}"/>
    <hyperlink ref="I14" location="'Forbruk og produksjon Europa'!A1" display="Forbruk og produksjon Europa" xr:uid="{00000000-0004-0000-0000-000003000000}"/>
    <hyperlink ref="I15" location="'Forbruk og produksjon Norden'!A1" display="Forbruk og produksjon Norden" xr:uid="{00000000-0004-0000-0000-000004000000}"/>
    <hyperlink ref="I17" location="Kraftpriser_Europa!A1" display="Kraftpriser, Europa" xr:uid="{70B1EC05-1F9F-46C2-B4E5-6CEA92A91A1B}"/>
    <hyperlink ref="I18" location="Kraftpriser_Norden!A1" display="Kraftpriser, Norden" xr:uid="{E70CF0B8-7DE3-4D45-A126-CF342E4CE948}"/>
    <hyperlink ref="I16" location="'Norsk forbruk'!A1" display="Norsk forbruk, ulike scenario " xr:uid="{D5A10AE4-8A15-4F5B-8B88-535FEA13BBD0}"/>
  </hyperlinks>
  <pageMargins left="0.7" right="0.7" top="0.75" bottom="0.75" header="0.3" footer="0.3"/>
  <pageSetup paperSize="9" orientation="portrait" r:id="rId2"/>
  <headerFooter>
    <oddHeader>&amp;L&amp;"Calibri"&amp;10&amp;K000000Åpen informasjon / Public information&amp;1#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37"/>
  <sheetViews>
    <sheetView showGridLines="0" zoomScaleNormal="100" workbookViewId="0">
      <selection activeCell="F47" sqref="F47"/>
    </sheetView>
  </sheetViews>
  <sheetFormatPr baseColWidth="10" defaultColWidth="11.42578125" defaultRowHeight="15" x14ac:dyDescent="0.25"/>
  <cols>
    <col min="1" max="1" width="14" style="17" customWidth="1"/>
    <col min="2" max="20" width="11.42578125" style="17"/>
    <col min="26" max="26" width="0" hidden="1" customWidth="1"/>
  </cols>
  <sheetData>
    <row r="1" spans="1:21" x14ac:dyDescent="0.25">
      <c r="A1" s="158"/>
      <c r="B1" s="158"/>
      <c r="C1" s="158"/>
      <c r="D1" s="158"/>
      <c r="E1" s="158"/>
      <c r="F1" s="158"/>
      <c r="G1" s="158"/>
      <c r="H1" s="158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1" ht="23.25" x14ac:dyDescent="0.35">
      <c r="A2" s="158"/>
      <c r="B2" s="1" t="s">
        <v>5</v>
      </c>
      <c r="C2" s="158"/>
      <c r="D2" s="158"/>
      <c r="E2" s="158"/>
      <c r="F2" s="158"/>
      <c r="G2" s="158"/>
      <c r="H2" s="158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1" ht="18.75" x14ac:dyDescent="0.3">
      <c r="A3" s="158"/>
      <c r="B3" s="2" t="s">
        <v>11</v>
      </c>
      <c r="C3" s="158"/>
      <c r="D3" s="158"/>
      <c r="E3" s="18"/>
      <c r="F3" s="158"/>
      <c r="G3" s="158"/>
      <c r="H3" s="158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</row>
    <row r="4" spans="1:21" x14ac:dyDescent="0.25">
      <c r="A4" s="158"/>
      <c r="B4" s="3"/>
      <c r="C4" s="158"/>
      <c r="D4" s="158"/>
      <c r="E4" s="158"/>
      <c r="F4" s="158"/>
      <c r="G4" s="158"/>
      <c r="H4" s="158"/>
      <c r="I4" s="159"/>
      <c r="J4" s="159" t="s">
        <v>12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</row>
    <row r="5" spans="1:21" x14ac:dyDescent="0.25">
      <c r="A5" s="158"/>
      <c r="B5" s="158"/>
      <c r="C5" s="158"/>
      <c r="D5" s="158"/>
      <c r="E5" s="158"/>
      <c r="F5" s="158"/>
      <c r="G5" s="158"/>
      <c r="H5" s="158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</row>
    <row r="6" spans="1:21" x14ac:dyDescent="0.25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</row>
    <row r="7" spans="1:21" ht="15.75" thickBot="1" x14ac:dyDescent="0.3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</row>
    <row r="8" spans="1:21" ht="15.75" thickBot="1" x14ac:dyDescent="0.3">
      <c r="A8" s="159"/>
      <c r="B8" s="19"/>
      <c r="C8" s="20"/>
      <c r="D8" s="160"/>
      <c r="E8" s="82">
        <v>2024</v>
      </c>
      <c r="F8" s="82"/>
      <c r="G8" s="161"/>
      <c r="H8" s="82">
        <v>2025</v>
      </c>
      <c r="I8" s="82"/>
      <c r="J8" s="99">
        <v>2030</v>
      </c>
      <c r="K8" s="82">
        <v>2030</v>
      </c>
      <c r="L8" s="100">
        <v>2030</v>
      </c>
      <c r="M8" s="99">
        <v>2035</v>
      </c>
      <c r="N8" s="82">
        <v>2035</v>
      </c>
      <c r="O8" s="100">
        <v>2035</v>
      </c>
      <c r="P8" s="99">
        <v>2040</v>
      </c>
      <c r="Q8" s="82">
        <v>2040</v>
      </c>
      <c r="R8" s="100">
        <v>2040</v>
      </c>
      <c r="S8" s="99">
        <v>2050</v>
      </c>
      <c r="T8" s="82">
        <v>2050</v>
      </c>
      <c r="U8" s="98">
        <v>2050</v>
      </c>
    </row>
    <row r="9" spans="1:21" ht="15.75" thickBot="1" x14ac:dyDescent="0.3">
      <c r="A9" s="159"/>
      <c r="B9" s="21"/>
      <c r="C9" s="22"/>
      <c r="D9" s="23"/>
      <c r="E9" s="24" t="s">
        <v>13</v>
      </c>
      <c r="F9" s="25" t="s">
        <v>14</v>
      </c>
      <c r="G9" s="26"/>
      <c r="H9" s="24"/>
      <c r="I9" s="26"/>
      <c r="J9" s="23" t="s">
        <v>15</v>
      </c>
      <c r="K9" s="24" t="s">
        <v>16</v>
      </c>
      <c r="L9" s="27" t="s">
        <v>17</v>
      </c>
      <c r="M9" s="26" t="s">
        <v>15</v>
      </c>
      <c r="N9" s="24" t="s">
        <v>16</v>
      </c>
      <c r="O9" s="139" t="s">
        <v>17</v>
      </c>
      <c r="P9" s="26" t="s">
        <v>15</v>
      </c>
      <c r="Q9" s="24" t="s">
        <v>16</v>
      </c>
      <c r="R9" s="26" t="s">
        <v>17</v>
      </c>
      <c r="S9" s="23" t="s">
        <v>15</v>
      </c>
      <c r="T9" s="24" t="s">
        <v>16</v>
      </c>
      <c r="U9" s="27" t="s">
        <v>17</v>
      </c>
    </row>
    <row r="10" spans="1:21" x14ac:dyDescent="0.25">
      <c r="A10" s="159"/>
      <c r="B10" s="176" t="s">
        <v>18</v>
      </c>
      <c r="C10" s="28" t="s">
        <v>19</v>
      </c>
      <c r="D10" s="29"/>
      <c r="E10" s="146">
        <v>33</v>
      </c>
      <c r="F10" s="31" t="s">
        <v>20</v>
      </c>
      <c r="G10" s="33"/>
      <c r="H10" s="34"/>
      <c r="I10" s="35"/>
      <c r="J10" s="148">
        <v>20</v>
      </c>
      <c r="K10" s="149">
        <v>26</v>
      </c>
      <c r="L10" s="150">
        <v>35</v>
      </c>
      <c r="M10" s="148">
        <v>20</v>
      </c>
      <c r="N10" s="149">
        <v>25</v>
      </c>
      <c r="O10" s="150">
        <v>35</v>
      </c>
      <c r="P10" s="151">
        <v>15</v>
      </c>
      <c r="Q10" s="146">
        <v>20</v>
      </c>
      <c r="R10" s="151">
        <v>30</v>
      </c>
      <c r="S10" s="148">
        <v>15</v>
      </c>
      <c r="T10" s="149">
        <v>20</v>
      </c>
      <c r="U10" s="150">
        <v>30</v>
      </c>
    </row>
    <row r="11" spans="1:21" x14ac:dyDescent="0.25">
      <c r="A11" s="159"/>
      <c r="B11" s="177"/>
      <c r="C11" s="28" t="s">
        <v>21</v>
      </c>
      <c r="D11" s="29"/>
      <c r="E11" s="146">
        <v>113</v>
      </c>
      <c r="F11" s="31" t="s">
        <v>22</v>
      </c>
      <c r="G11" s="36"/>
      <c r="H11" s="30"/>
      <c r="I11" s="31"/>
      <c r="J11" s="152">
        <v>60</v>
      </c>
      <c r="K11" s="146">
        <v>75</v>
      </c>
      <c r="L11" s="153">
        <v>100</v>
      </c>
      <c r="M11" s="152">
        <v>52</v>
      </c>
      <c r="N11" s="146">
        <v>70</v>
      </c>
      <c r="O11" s="153">
        <v>80</v>
      </c>
      <c r="P11" s="151">
        <v>45</v>
      </c>
      <c r="Q11" s="146">
        <v>60</v>
      </c>
      <c r="R11" s="151">
        <v>70</v>
      </c>
      <c r="S11" s="152">
        <v>40</v>
      </c>
      <c r="T11" s="146">
        <v>60</v>
      </c>
      <c r="U11" s="153">
        <v>70</v>
      </c>
    </row>
    <row r="12" spans="1:21" x14ac:dyDescent="0.25">
      <c r="A12" s="159"/>
      <c r="B12" s="177"/>
      <c r="C12" s="28" t="s">
        <v>23</v>
      </c>
      <c r="D12" s="29"/>
      <c r="E12" s="146">
        <v>69</v>
      </c>
      <c r="F12" s="31" t="s">
        <v>24</v>
      </c>
      <c r="G12" s="36"/>
      <c r="H12" s="30"/>
      <c r="I12" s="31"/>
      <c r="J12" s="152">
        <v>100</v>
      </c>
      <c r="K12" s="146">
        <v>120</v>
      </c>
      <c r="L12" s="153">
        <v>150</v>
      </c>
      <c r="M12" s="152">
        <v>110</v>
      </c>
      <c r="N12" s="146">
        <v>150</v>
      </c>
      <c r="O12" s="153">
        <v>200</v>
      </c>
      <c r="P12" s="151">
        <v>120</v>
      </c>
      <c r="Q12" s="146">
        <v>175</v>
      </c>
      <c r="R12" s="151">
        <v>200</v>
      </c>
      <c r="S12" s="152">
        <v>130</v>
      </c>
      <c r="T12" s="146">
        <v>190</v>
      </c>
      <c r="U12" s="153">
        <v>150</v>
      </c>
    </row>
    <row r="13" spans="1:21" ht="15.75" thickBot="1" x14ac:dyDescent="0.3">
      <c r="A13" s="159"/>
      <c r="B13" s="178"/>
      <c r="C13" s="32" t="s">
        <v>25</v>
      </c>
      <c r="D13" s="26"/>
      <c r="E13" s="147">
        <v>48</v>
      </c>
      <c r="F13" s="27" t="s">
        <v>24</v>
      </c>
      <c r="G13" s="37"/>
      <c r="H13" s="24"/>
      <c r="I13" s="38"/>
      <c r="J13" s="154">
        <v>100</v>
      </c>
      <c r="K13" s="147">
        <v>120</v>
      </c>
      <c r="L13" s="155">
        <v>150</v>
      </c>
      <c r="M13" s="154">
        <v>110</v>
      </c>
      <c r="N13" s="147">
        <v>150</v>
      </c>
      <c r="O13" s="155">
        <v>175</v>
      </c>
      <c r="P13" s="156">
        <v>120</v>
      </c>
      <c r="Q13" s="147">
        <v>175</v>
      </c>
      <c r="R13" s="156">
        <v>200</v>
      </c>
      <c r="S13" s="154">
        <v>130</v>
      </c>
      <c r="T13" s="147">
        <v>190</v>
      </c>
      <c r="U13" s="155">
        <v>150</v>
      </c>
    </row>
    <row r="14" spans="1:21" x14ac:dyDescent="0.25">
      <c r="A14" s="159"/>
      <c r="B14" s="39"/>
      <c r="C14" s="47" t="s">
        <v>26</v>
      </c>
      <c r="D14" s="48"/>
      <c r="E14" s="48"/>
      <c r="F14" s="162"/>
      <c r="G14" s="162"/>
      <c r="H14" s="162" t="s">
        <v>12</v>
      </c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59"/>
      <c r="T14" s="159"/>
    </row>
    <row r="15" spans="1:21" ht="14.65" customHeight="1" x14ac:dyDescent="0.25">
      <c r="A15" s="159"/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</row>
    <row r="16" spans="1:21" x14ac:dyDescent="0.25">
      <c r="A16" s="159"/>
      <c r="B16" s="159"/>
      <c r="C16" s="159"/>
      <c r="D16"/>
      <c r="E16" s="159"/>
      <c r="F16" s="159"/>
      <c r="G16"/>
      <c r="H16"/>
      <c r="I16"/>
      <c r="J16"/>
      <c r="K16" s="159"/>
      <c r="L16" s="159"/>
      <c r="M16" s="159"/>
      <c r="N16" s="159"/>
      <c r="O16" s="159"/>
      <c r="P16" s="159"/>
      <c r="Q16" s="159"/>
      <c r="R16" s="159"/>
      <c r="S16" s="159"/>
      <c r="T16" s="159"/>
    </row>
    <row r="17" spans="2:21" x14ac:dyDescent="0.25">
      <c r="B17" s="159"/>
      <c r="C17" s="159"/>
      <c r="D17" s="114"/>
      <c r="E17" s="119"/>
      <c r="F17" s="119"/>
      <c r="G17" s="114"/>
      <c r="H17" s="114"/>
      <c r="I17" s="114"/>
      <c r="J17" s="114"/>
      <c r="K17" s="119"/>
      <c r="L17" s="159"/>
      <c r="M17" s="159"/>
      <c r="N17" s="159"/>
      <c r="O17" s="159"/>
      <c r="P17" s="159"/>
      <c r="Q17" s="159"/>
      <c r="R17" s="159"/>
      <c r="S17" s="159"/>
      <c r="T17" s="159"/>
    </row>
    <row r="18" spans="2:21" x14ac:dyDescent="0.25">
      <c r="B18" s="159"/>
      <c r="C18" s="159"/>
      <c r="D18" s="114"/>
      <c r="E18" s="101" t="s">
        <v>27</v>
      </c>
      <c r="F18" s="119"/>
      <c r="G18" s="114"/>
      <c r="H18" s="114"/>
      <c r="I18" s="114"/>
      <c r="J18" s="114"/>
      <c r="K18" s="119"/>
      <c r="L18" s="159"/>
      <c r="M18" s="159"/>
      <c r="N18" s="159"/>
      <c r="O18" s="159"/>
      <c r="P18" s="159"/>
      <c r="Q18" s="159"/>
      <c r="R18" s="159"/>
      <c r="S18" s="159"/>
      <c r="T18" s="159"/>
    </row>
    <row r="19" spans="2:21" x14ac:dyDescent="0.25">
      <c r="B19" s="159"/>
      <c r="C19" s="159"/>
      <c r="D19" s="119"/>
      <c r="E19" s="107" t="str">
        <f>INDEX($F$10:$F$13,MATCH($B$22,$C$10:$C$13,0))</f>
        <v>€/MWh</v>
      </c>
      <c r="F19" s="107"/>
      <c r="G19" s="107">
        <v>2024</v>
      </c>
      <c r="H19" s="107">
        <v>2030</v>
      </c>
      <c r="I19" s="107">
        <v>2040</v>
      </c>
      <c r="J19" s="107">
        <v>2050</v>
      </c>
      <c r="K19" s="119"/>
      <c r="L19" s="159"/>
      <c r="M19" s="159"/>
      <c r="N19" s="159"/>
      <c r="O19" s="159"/>
      <c r="P19" s="159"/>
      <c r="Q19" s="159"/>
      <c r="R19" s="159"/>
      <c r="S19" s="159"/>
      <c r="T19" s="159"/>
    </row>
    <row r="20" spans="2:21" x14ac:dyDescent="0.25">
      <c r="B20" s="159"/>
      <c r="C20" s="159"/>
      <c r="D20" s="119"/>
      <c r="E20" s="107"/>
      <c r="F20" s="107" t="s">
        <v>13</v>
      </c>
      <c r="G20" s="114" cm="1">
        <f t="array" ref="G20">INDEX($D$10:$U$13,MATCH($B$22,$C$10:$C$13,0),MATCH(G$19&amp;$F20,$D$8:$U$8&amp;$D$9:$U$9,0))</f>
        <v>33</v>
      </c>
      <c r="H20" s="114"/>
      <c r="I20" s="114"/>
      <c r="J20" s="114"/>
      <c r="K20" s="119"/>
      <c r="L20" s="159"/>
      <c r="M20" s="159"/>
      <c r="N20" s="159"/>
      <c r="O20" s="159"/>
      <c r="P20" s="159"/>
      <c r="Q20" s="159"/>
      <c r="R20" s="159"/>
      <c r="S20" s="159"/>
      <c r="T20" s="159"/>
    </row>
    <row r="21" spans="2:21" ht="15.75" x14ac:dyDescent="0.25">
      <c r="B21" s="182" t="s">
        <v>28</v>
      </c>
      <c r="C21" s="182"/>
      <c r="D21" s="119"/>
      <c r="E21" s="107" t="s">
        <v>29</v>
      </c>
      <c r="F21" s="107" t="s">
        <v>17</v>
      </c>
      <c r="G21" s="114"/>
      <c r="H21" s="114" cm="1">
        <f t="array" ref="H21">INDEX($D$10:$U$13,MATCH($B$22,$C$10:$C$13,0),MATCH(H$19&amp;$F21,$D$8:$U$8&amp;$D$9:$U$9,0))</f>
        <v>35</v>
      </c>
      <c r="I21" s="114" cm="1">
        <f t="array" ref="I21">INDEX($D$10:$U$13,MATCH($B$22,$C$10:$C$13,0),MATCH(I$19&amp;$F21,$D$8:$U$8&amp;$D$9:$U$9,0))</f>
        <v>30</v>
      </c>
      <c r="J21" s="114" cm="1">
        <f t="array" ref="J21">INDEX($D$10:$U$13,MATCH($B$22,$C$10:$C$13,0),MATCH(J$19&amp;$F21,$D$8:$U$8&amp;$D$9:$U$9,0))</f>
        <v>30</v>
      </c>
      <c r="K21" s="119"/>
      <c r="L21" s="159"/>
      <c r="M21" s="159"/>
      <c r="N21" s="159"/>
      <c r="O21" s="159"/>
      <c r="P21" s="159"/>
      <c r="Q21" s="159"/>
      <c r="R21" s="159"/>
      <c r="S21" s="159"/>
      <c r="T21" s="159"/>
    </row>
    <row r="22" spans="2:21" x14ac:dyDescent="0.25">
      <c r="B22" s="183" t="s">
        <v>19</v>
      </c>
      <c r="C22" s="183"/>
      <c r="D22" s="119"/>
      <c r="E22" s="107" t="s">
        <v>29</v>
      </c>
      <c r="F22" s="107" t="s">
        <v>16</v>
      </c>
      <c r="G22" s="114"/>
      <c r="H22" s="114" cm="1">
        <f t="array" ref="H22">INDEX($D$10:$U$13,MATCH($B$22,$C$10:$C$13,0),MATCH(H$19&amp;$F22,$D$8:$U$8&amp;$D$9:$U$9,0))</f>
        <v>26</v>
      </c>
      <c r="I22" s="114" cm="1">
        <f t="array" ref="I22">INDEX($D$10:$U$13,MATCH($B$22,$C$10:$C$13,0),MATCH(I$19&amp;$F22,$D$8:$U$8&amp;$D$9:$U$9,0))</f>
        <v>20</v>
      </c>
      <c r="J22" s="114" cm="1">
        <f t="array" ref="J22">INDEX($D$10:$U$13,MATCH($B$22,$C$10:$C$13,0),MATCH(J$19&amp;$F22,$D$8:$U$8&amp;$D$9:$U$9,0))</f>
        <v>20</v>
      </c>
      <c r="K22" s="119"/>
      <c r="L22" s="159"/>
      <c r="M22" s="159"/>
      <c r="N22" s="159"/>
      <c r="O22" s="159"/>
      <c r="P22" s="159"/>
      <c r="Q22" s="159"/>
      <c r="R22" s="159"/>
      <c r="S22" s="159"/>
      <c r="T22" s="159"/>
    </row>
    <row r="23" spans="2:21" x14ac:dyDescent="0.25">
      <c r="B23" s="183"/>
      <c r="C23" s="183"/>
      <c r="D23" s="119"/>
      <c r="E23" s="107" t="s">
        <v>29</v>
      </c>
      <c r="F23" s="107" t="s">
        <v>15</v>
      </c>
      <c r="G23" s="114"/>
      <c r="H23" s="114" cm="1">
        <f t="array" ref="H23">INDEX($D$10:$U$13,MATCH($B$22,$C$10:$C$13,0),MATCH(H$19&amp;$F23,$D$8:$U$8&amp;$D$9:$U$9,0))</f>
        <v>20</v>
      </c>
      <c r="I23" s="114" cm="1">
        <f t="array" ref="I23">INDEX($D$10:$U$13,MATCH($B$22,$C$10:$C$13,0),MATCH(I$19&amp;$F23,$D$8:$U$8&amp;$D$9:$U$9,0))</f>
        <v>15</v>
      </c>
      <c r="J23" s="114" cm="1">
        <f t="array" ref="J23">INDEX($D$10:$U$13,MATCH($B$22,$C$10:$C$13,0),MATCH(J$19&amp;$F23,$D$8:$U$8&amp;$D$9:$U$9,0))</f>
        <v>15</v>
      </c>
      <c r="K23" s="119"/>
      <c r="L23" s="159"/>
      <c r="M23" s="159"/>
      <c r="N23" s="159"/>
      <c r="O23" s="159"/>
      <c r="P23" s="159"/>
      <c r="Q23" s="159"/>
      <c r="R23" s="159"/>
      <c r="S23" s="159"/>
      <c r="T23" s="159"/>
    </row>
    <row r="24" spans="2:21" x14ac:dyDescent="0.25">
      <c r="B24" s="159"/>
      <c r="C24" s="159"/>
      <c r="D24" s="119"/>
      <c r="E24" s="107" t="s">
        <v>30</v>
      </c>
      <c r="F24" s="107" t="s">
        <v>16</v>
      </c>
      <c r="G24" s="114"/>
      <c r="H24" s="114" cm="1">
        <f t="array" ref="H24">INDEX($D$34:$U$37,MATCH($B$22,$C$34:$C$37,0),MATCH(H$19&amp;$F24,$D$32:$U$32&amp;$D$33:$U$33,0))</f>
        <v>30</v>
      </c>
      <c r="I24" s="114" cm="1">
        <f t="array" ref="I24">INDEX($D$34:$U$37,MATCH($B$22,$C$34:$C$37,0),MATCH(I$19&amp;$F24,$D$32:$U$32&amp;$D$33:$U$33,0))</f>
        <v>20</v>
      </c>
      <c r="J24" s="114" cm="1">
        <f t="array" ref="J24">INDEX($D$34:$U$37,MATCH($B$22,$C$34:$C$37,0),MATCH(J$19&amp;$F24,$D$32:$U$32&amp;$D$33:$U$33,0))</f>
        <v>20</v>
      </c>
      <c r="K24" s="119"/>
      <c r="L24" s="159"/>
      <c r="M24" s="159"/>
      <c r="N24" s="159"/>
      <c r="O24" s="159"/>
      <c r="P24" s="159"/>
      <c r="Q24" s="159"/>
      <c r="R24" s="159"/>
      <c r="S24" s="159"/>
      <c r="T24" s="159"/>
    </row>
    <row r="25" spans="2:21" x14ac:dyDescent="0.25">
      <c r="B25" s="159"/>
      <c r="C25" s="159"/>
      <c r="D25" s="119"/>
      <c r="E25" s="119"/>
      <c r="F25" s="119"/>
      <c r="G25" s="119"/>
      <c r="H25" s="119"/>
      <c r="I25" s="119"/>
      <c r="J25" s="119"/>
      <c r="K25" s="119"/>
      <c r="L25" s="159"/>
      <c r="M25" s="159"/>
      <c r="N25" s="159"/>
      <c r="O25" s="159"/>
      <c r="P25" s="159"/>
      <c r="Q25" s="159"/>
      <c r="R25" s="159"/>
      <c r="S25" s="159"/>
      <c r="T25" s="159"/>
    </row>
    <row r="31" spans="2:21" ht="15.75" thickBot="1" x14ac:dyDescent="0.3"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</row>
    <row r="32" spans="2:21" ht="15.75" thickBot="1" x14ac:dyDescent="0.3">
      <c r="B32" s="19"/>
      <c r="C32" s="20"/>
      <c r="D32" s="163"/>
      <c r="E32" s="83">
        <v>2020</v>
      </c>
      <c r="F32" s="83"/>
      <c r="G32" s="164"/>
      <c r="H32" s="83">
        <v>2025</v>
      </c>
      <c r="I32" s="83"/>
      <c r="J32" s="164"/>
      <c r="K32" s="83">
        <v>2030</v>
      </c>
      <c r="L32" s="83"/>
      <c r="M32" s="164"/>
      <c r="N32" s="83">
        <v>2035</v>
      </c>
      <c r="O32" s="83"/>
      <c r="P32" s="164"/>
      <c r="Q32" s="83">
        <v>2040</v>
      </c>
      <c r="R32" s="83"/>
      <c r="S32" s="164"/>
      <c r="T32" s="83">
        <v>2050</v>
      </c>
      <c r="U32" s="84"/>
    </row>
    <row r="33" spans="2:21" ht="15.75" thickBot="1" x14ac:dyDescent="0.3">
      <c r="B33" s="21"/>
      <c r="C33" s="22"/>
      <c r="D33" s="23"/>
      <c r="E33" s="24" t="s">
        <v>16</v>
      </c>
      <c r="F33" s="25" t="s">
        <v>31</v>
      </c>
      <c r="G33" s="26"/>
      <c r="H33" s="24"/>
      <c r="I33" s="26"/>
      <c r="J33" s="23" t="s">
        <v>32</v>
      </c>
      <c r="K33" s="24" t="s">
        <v>16</v>
      </c>
      <c r="L33" s="27" t="s">
        <v>33</v>
      </c>
      <c r="M33" s="26" t="s">
        <v>15</v>
      </c>
      <c r="N33" s="24" t="s">
        <v>16</v>
      </c>
      <c r="O33" s="139" t="s">
        <v>17</v>
      </c>
      <c r="P33" s="26" t="s">
        <v>15</v>
      </c>
      <c r="Q33" s="24" t="s">
        <v>16</v>
      </c>
      <c r="R33" s="26" t="s">
        <v>17</v>
      </c>
      <c r="S33" s="23" t="s">
        <v>15</v>
      </c>
      <c r="T33" s="24" t="s">
        <v>16</v>
      </c>
      <c r="U33" s="27" t="s">
        <v>17</v>
      </c>
    </row>
    <row r="34" spans="2:21" x14ac:dyDescent="0.25">
      <c r="B34" s="179" t="s">
        <v>34</v>
      </c>
      <c r="C34" s="28" t="s">
        <v>19</v>
      </c>
      <c r="D34" s="29"/>
      <c r="E34" s="146">
        <v>130</v>
      </c>
      <c r="F34" s="31" t="s">
        <v>20</v>
      </c>
      <c r="G34" s="33"/>
      <c r="H34" s="34"/>
      <c r="I34" s="35"/>
      <c r="J34" s="148">
        <v>20</v>
      </c>
      <c r="K34" s="149">
        <v>30</v>
      </c>
      <c r="L34" s="150">
        <v>40</v>
      </c>
      <c r="M34" s="148">
        <v>20</v>
      </c>
      <c r="N34" s="149">
        <v>25</v>
      </c>
      <c r="O34" s="150">
        <v>30</v>
      </c>
      <c r="P34" s="151">
        <v>15</v>
      </c>
      <c r="Q34" s="146">
        <v>20</v>
      </c>
      <c r="R34" s="151">
        <v>30</v>
      </c>
      <c r="S34" s="148">
        <v>15</v>
      </c>
      <c r="T34" s="149">
        <v>20</v>
      </c>
      <c r="U34" s="150">
        <v>30</v>
      </c>
    </row>
    <row r="35" spans="2:21" x14ac:dyDescent="0.25">
      <c r="B35" s="180"/>
      <c r="C35" s="28" t="s">
        <v>21</v>
      </c>
      <c r="D35" s="29"/>
      <c r="E35" s="146">
        <v>280</v>
      </c>
      <c r="F35" s="31" t="s">
        <v>22</v>
      </c>
      <c r="G35" s="36"/>
      <c r="H35" s="30"/>
      <c r="I35" s="31"/>
      <c r="J35" s="152">
        <v>60</v>
      </c>
      <c r="K35" s="146">
        <v>95</v>
      </c>
      <c r="L35" s="153">
        <v>130</v>
      </c>
      <c r="M35" s="152">
        <v>60</v>
      </c>
      <c r="N35" s="146">
        <v>80</v>
      </c>
      <c r="O35" s="153">
        <v>130</v>
      </c>
      <c r="P35" s="151">
        <v>60</v>
      </c>
      <c r="Q35" s="146">
        <v>70</v>
      </c>
      <c r="R35" s="151">
        <v>130</v>
      </c>
      <c r="S35" s="152">
        <v>60</v>
      </c>
      <c r="T35" s="146">
        <v>70</v>
      </c>
      <c r="U35" s="153">
        <v>130</v>
      </c>
    </row>
    <row r="36" spans="2:21" x14ac:dyDescent="0.25">
      <c r="B36" s="180"/>
      <c r="C36" s="28" t="s">
        <v>23</v>
      </c>
      <c r="D36" s="29"/>
      <c r="E36" s="146">
        <v>80</v>
      </c>
      <c r="F36" s="31" t="s">
        <v>24</v>
      </c>
      <c r="G36" s="36"/>
      <c r="H36" s="30"/>
      <c r="I36" s="31"/>
      <c r="J36" s="152">
        <v>90</v>
      </c>
      <c r="K36" s="146">
        <v>100</v>
      </c>
      <c r="L36" s="153">
        <v>140</v>
      </c>
      <c r="M36" s="152">
        <v>95</v>
      </c>
      <c r="N36" s="146">
        <v>110</v>
      </c>
      <c r="O36" s="153">
        <v>150</v>
      </c>
      <c r="P36" s="151">
        <v>95</v>
      </c>
      <c r="Q36" s="146">
        <v>120</v>
      </c>
      <c r="R36" s="151">
        <v>160</v>
      </c>
      <c r="S36" s="152">
        <v>100</v>
      </c>
      <c r="T36" s="146">
        <v>130</v>
      </c>
      <c r="U36" s="153">
        <v>170</v>
      </c>
    </row>
    <row r="37" spans="2:21" ht="15.75" thickBot="1" x14ac:dyDescent="0.3">
      <c r="B37" s="181"/>
      <c r="C37" s="32" t="s">
        <v>35</v>
      </c>
      <c r="D37" s="26"/>
      <c r="E37" s="147">
        <v>110</v>
      </c>
      <c r="F37" s="27" t="s">
        <v>24</v>
      </c>
      <c r="G37" s="37"/>
      <c r="H37" s="24"/>
      <c r="I37" s="38"/>
      <c r="J37" s="154">
        <v>110</v>
      </c>
      <c r="K37" s="147">
        <v>120</v>
      </c>
      <c r="L37" s="155">
        <v>160</v>
      </c>
      <c r="M37" s="154">
        <v>105</v>
      </c>
      <c r="N37" s="147">
        <v>120</v>
      </c>
      <c r="O37" s="155">
        <v>160</v>
      </c>
      <c r="P37" s="156">
        <v>95</v>
      </c>
      <c r="Q37" s="147">
        <v>120</v>
      </c>
      <c r="R37" s="156">
        <v>160</v>
      </c>
      <c r="S37" s="154">
        <v>100</v>
      </c>
      <c r="T37" s="147">
        <v>130</v>
      </c>
      <c r="U37" s="155">
        <v>170</v>
      </c>
    </row>
  </sheetData>
  <mergeCells count="4">
    <mergeCell ref="B10:B13"/>
    <mergeCell ref="B34:B37"/>
    <mergeCell ref="B21:C21"/>
    <mergeCell ref="B22:C23"/>
  </mergeCells>
  <phoneticPr fontId="39" type="noConversion"/>
  <dataValidations count="1">
    <dataValidation type="list" allowBlank="1" showInputMessage="1" showErrorMessage="1" sqref="B22:C23" xr:uid="{6EE66568-EF2C-4072-9A0D-BB984420B3DC}">
      <formula1>$C$10:$C$13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4814F-DD57-4102-B1D7-9C1C1A559FF7}">
  <dimension ref="A1:U101"/>
  <sheetViews>
    <sheetView showGridLines="0" topLeftCell="A17" zoomScaleNormal="100" workbookViewId="0">
      <selection activeCell="B8" sqref="B8:B13"/>
    </sheetView>
  </sheetViews>
  <sheetFormatPr baseColWidth="10" defaultColWidth="11.42578125" defaultRowHeight="14.25" customHeight="1" x14ac:dyDescent="0.25"/>
  <cols>
    <col min="2" max="2" width="21.5703125" style="9" customWidth="1"/>
    <col min="3" max="3" width="38.7109375" customWidth="1"/>
    <col min="4" max="4" width="9" customWidth="1"/>
    <col min="5" max="5" width="8.28515625" customWidth="1"/>
    <col min="6" max="8" width="7.5703125" customWidth="1"/>
    <col min="10" max="10" width="14.42578125" style="67" customWidth="1"/>
    <col min="11" max="11" width="10.140625" style="67" customWidth="1"/>
    <col min="13" max="13" width="29.28515625" customWidth="1"/>
    <col min="14" max="14" width="11.85546875" customWidth="1"/>
  </cols>
  <sheetData>
    <row r="1" spans="1:21" ht="15" x14ac:dyDescent="0.25">
      <c r="A1" s="63"/>
      <c r="B1" s="8"/>
      <c r="C1" s="63"/>
      <c r="D1" s="63"/>
      <c r="E1" s="63"/>
      <c r="F1" s="63"/>
      <c r="G1" s="63"/>
      <c r="H1" s="63"/>
      <c r="I1" s="63"/>
      <c r="J1" s="159"/>
      <c r="K1" s="159"/>
    </row>
    <row r="2" spans="1:21" ht="23.25" x14ac:dyDescent="0.35">
      <c r="A2" s="63"/>
      <c r="B2" s="4" t="s">
        <v>36</v>
      </c>
      <c r="C2" s="63"/>
      <c r="D2" s="63"/>
      <c r="E2" s="63"/>
      <c r="F2" s="63"/>
      <c r="G2" s="63"/>
      <c r="H2" s="63"/>
      <c r="I2" s="63"/>
      <c r="J2" s="159"/>
      <c r="K2" s="159"/>
      <c r="U2" s="140"/>
    </row>
    <row r="3" spans="1:21" ht="18.75" x14ac:dyDescent="0.3">
      <c r="A3" s="63"/>
      <c r="B3" s="5" t="s">
        <v>37</v>
      </c>
      <c r="C3" s="63"/>
      <c r="D3" s="63"/>
      <c r="E3" s="63"/>
      <c r="F3" s="63"/>
      <c r="G3" s="63"/>
      <c r="H3" s="63"/>
      <c r="I3" s="63"/>
      <c r="J3" s="159"/>
      <c r="K3" s="159"/>
      <c r="U3" s="140"/>
    </row>
    <row r="4" spans="1:21" ht="15" x14ac:dyDescent="0.25">
      <c r="A4" s="63"/>
      <c r="B4" s="6" t="s">
        <v>38</v>
      </c>
      <c r="C4" s="8"/>
      <c r="D4" s="8"/>
      <c r="E4" s="63"/>
      <c r="F4" s="63"/>
      <c r="G4" s="63"/>
      <c r="H4" s="63"/>
      <c r="I4" s="63"/>
      <c r="J4" s="159"/>
      <c r="K4" s="159"/>
      <c r="U4" s="140"/>
    </row>
    <row r="5" spans="1:21" ht="15" x14ac:dyDescent="0.25">
      <c r="A5" s="63"/>
      <c r="B5" s="6"/>
      <c r="C5" s="8"/>
      <c r="D5" s="8"/>
      <c r="E5" s="63"/>
      <c r="F5" s="63"/>
      <c r="G5" s="63"/>
      <c r="H5" s="63"/>
      <c r="I5" s="63"/>
      <c r="J5" s="159"/>
      <c r="K5" s="159"/>
      <c r="U5" s="140"/>
    </row>
    <row r="6" spans="1:21" ht="14.25" customHeight="1" x14ac:dyDescent="0.25">
      <c r="D6" s="104" t="s">
        <v>39</v>
      </c>
      <c r="E6" s="103"/>
      <c r="F6" s="103"/>
      <c r="G6" s="103"/>
      <c r="J6" s="159"/>
      <c r="K6" s="159"/>
      <c r="U6" s="140"/>
    </row>
    <row r="7" spans="1:21" s="64" customFormat="1" ht="14.25" customHeight="1" x14ac:dyDescent="0.25">
      <c r="A7" s="9"/>
      <c r="B7" s="9"/>
      <c r="C7" s="9"/>
      <c r="D7" s="9">
        <v>2024</v>
      </c>
      <c r="E7" s="9">
        <v>2030</v>
      </c>
      <c r="F7" s="9">
        <v>2035</v>
      </c>
      <c r="G7" s="9">
        <v>2040</v>
      </c>
      <c r="H7" s="9">
        <v>2050</v>
      </c>
      <c r="I7" s="7"/>
      <c r="J7" s="159"/>
      <c r="K7" s="159"/>
      <c r="L7" s="7"/>
      <c r="M7" s="7"/>
      <c r="N7" s="7"/>
      <c r="U7" s="79"/>
    </row>
    <row r="8" spans="1:21" ht="14.25" customHeight="1" x14ac:dyDescent="0.3">
      <c r="B8" s="10" t="s">
        <v>40</v>
      </c>
      <c r="C8" s="11" t="s">
        <v>41</v>
      </c>
      <c r="D8" s="142">
        <v>2242</v>
      </c>
      <c r="E8" s="142">
        <v>2870.7200000000003</v>
      </c>
      <c r="F8" s="142">
        <v>3152.35</v>
      </c>
      <c r="G8" s="142">
        <v>3783.8400000000006</v>
      </c>
      <c r="H8" s="142">
        <v>4832.170000000001</v>
      </c>
      <c r="I8" s="7"/>
      <c r="J8" s="159"/>
      <c r="K8" s="159"/>
      <c r="L8" s="7"/>
      <c r="M8" s="7"/>
      <c r="N8" s="7"/>
      <c r="P8" s="65"/>
      <c r="Q8" s="65"/>
      <c r="R8" s="65"/>
      <c r="S8" s="65"/>
      <c r="U8" s="141" t="s">
        <v>40</v>
      </c>
    </row>
    <row r="9" spans="1:21" ht="14.25" customHeight="1" x14ac:dyDescent="0.3">
      <c r="B9" s="96" t="s">
        <v>42</v>
      </c>
      <c r="D9" s="143"/>
      <c r="E9" s="143" t="s">
        <v>43</v>
      </c>
      <c r="F9" s="143" t="s">
        <v>43</v>
      </c>
      <c r="G9" s="143" t="s">
        <v>43</v>
      </c>
      <c r="H9" s="143"/>
      <c r="I9" s="7"/>
      <c r="J9" s="182" t="s">
        <v>44</v>
      </c>
      <c r="K9" s="182"/>
      <c r="L9" s="7"/>
      <c r="M9" s="7"/>
      <c r="N9" s="7"/>
      <c r="P9" s="65"/>
      <c r="Q9" s="65"/>
      <c r="R9" s="65"/>
      <c r="S9" s="65"/>
      <c r="U9" s="141" t="s">
        <v>45</v>
      </c>
    </row>
    <row r="10" spans="1:21" ht="14.25" customHeight="1" x14ac:dyDescent="0.3">
      <c r="B10" s="95" t="s">
        <v>46</v>
      </c>
      <c r="C10" t="s">
        <v>47</v>
      </c>
      <c r="D10" s="143">
        <v>211</v>
      </c>
      <c r="E10" s="144">
        <v>252.40999999999997</v>
      </c>
      <c r="F10" s="144">
        <v>254.02</v>
      </c>
      <c r="G10" s="144">
        <v>255.46999999999997</v>
      </c>
      <c r="H10" s="144">
        <v>257.24</v>
      </c>
      <c r="I10" s="7"/>
      <c r="J10" s="183" t="s">
        <v>40</v>
      </c>
      <c r="K10" s="183"/>
      <c r="L10" s="7"/>
      <c r="M10" s="7"/>
      <c r="N10" s="7"/>
      <c r="P10" s="65"/>
      <c r="Q10" s="65"/>
      <c r="R10" s="65"/>
      <c r="S10" s="65"/>
      <c r="U10" s="141" t="s">
        <v>48</v>
      </c>
    </row>
    <row r="11" spans="1:21" ht="14.25" customHeight="1" x14ac:dyDescent="0.3">
      <c r="B11" s="95" t="s">
        <v>49</v>
      </c>
      <c r="C11" t="s">
        <v>50</v>
      </c>
      <c r="D11" s="143">
        <v>316</v>
      </c>
      <c r="E11" s="144">
        <v>528.20999999999992</v>
      </c>
      <c r="F11" s="144">
        <v>730.12</v>
      </c>
      <c r="G11" s="144">
        <v>1028.31</v>
      </c>
      <c r="H11" s="144">
        <v>1329.6500000000003</v>
      </c>
      <c r="J11" s="183"/>
      <c r="K11" s="183"/>
      <c r="P11" s="65"/>
      <c r="Q11" s="65"/>
      <c r="R11" s="65"/>
      <c r="S11" s="65"/>
      <c r="U11" s="141" t="s">
        <v>51</v>
      </c>
    </row>
    <row r="12" spans="1:21" ht="14.25" customHeight="1" x14ac:dyDescent="0.25">
      <c r="B12" s="95" t="s">
        <v>52</v>
      </c>
      <c r="C12" t="s">
        <v>53</v>
      </c>
      <c r="D12" s="143">
        <v>145</v>
      </c>
      <c r="E12" s="144">
        <v>321.25</v>
      </c>
      <c r="F12" s="144">
        <v>433.43999999999994</v>
      </c>
      <c r="G12" s="144">
        <v>628.80999999999995</v>
      </c>
      <c r="H12" s="144">
        <v>801.72</v>
      </c>
      <c r="J12" s="159"/>
      <c r="K12" s="159"/>
      <c r="P12" s="65"/>
      <c r="Q12" s="65"/>
      <c r="R12" s="65"/>
      <c r="S12" s="65"/>
      <c r="U12" s="140"/>
    </row>
    <row r="13" spans="1:21" ht="14.25" customHeight="1" x14ac:dyDescent="0.25">
      <c r="B13" s="96" t="s">
        <v>54</v>
      </c>
      <c r="C13" t="s">
        <v>55</v>
      </c>
      <c r="D13" s="143">
        <v>268</v>
      </c>
      <c r="E13" s="144">
        <v>635.78</v>
      </c>
      <c r="F13" s="144">
        <v>770.55000000000007</v>
      </c>
      <c r="G13" s="144">
        <v>972.78</v>
      </c>
      <c r="H13" s="144">
        <v>1489.6399999999999</v>
      </c>
      <c r="J13" s="159"/>
      <c r="K13" s="159"/>
      <c r="P13" s="65"/>
      <c r="Q13" s="65"/>
      <c r="R13" s="65"/>
      <c r="S13" s="65"/>
      <c r="U13" s="140"/>
    </row>
    <row r="14" spans="1:21" ht="14.25" customHeight="1" x14ac:dyDescent="0.25">
      <c r="B14" s="96" t="s">
        <v>56</v>
      </c>
      <c r="C14" t="s">
        <v>57</v>
      </c>
      <c r="D14" s="143">
        <v>7</v>
      </c>
      <c r="E14" s="144">
        <v>14.13</v>
      </c>
      <c r="F14" s="144">
        <v>16.64</v>
      </c>
      <c r="G14" s="144">
        <v>19.59</v>
      </c>
      <c r="H14" s="144">
        <v>29.429999999999996</v>
      </c>
      <c r="I14" s="7"/>
      <c r="J14" s="159"/>
      <c r="K14" s="159"/>
      <c r="L14" s="7"/>
      <c r="P14" s="65"/>
      <c r="Q14" s="65"/>
      <c r="R14" s="65"/>
      <c r="S14" s="65"/>
      <c r="U14" s="140"/>
    </row>
    <row r="15" spans="1:21" ht="14.25" customHeight="1" x14ac:dyDescent="0.25">
      <c r="C15" t="s">
        <v>58</v>
      </c>
      <c r="D15" s="143">
        <v>0</v>
      </c>
      <c r="E15" s="144">
        <v>0.09</v>
      </c>
      <c r="F15" s="144">
        <v>0.5</v>
      </c>
      <c r="G15" s="144">
        <v>3.89</v>
      </c>
      <c r="H15" s="144">
        <v>266.42</v>
      </c>
      <c r="I15" s="7"/>
      <c r="J15" s="159"/>
      <c r="K15" s="159"/>
      <c r="P15" s="65"/>
      <c r="Q15" s="65"/>
      <c r="R15" s="65"/>
      <c r="S15" s="65"/>
      <c r="U15" s="140"/>
    </row>
    <row r="16" spans="1:21" ht="14.25" customHeight="1" x14ac:dyDescent="0.25">
      <c r="C16" t="s">
        <v>59</v>
      </c>
      <c r="D16" s="143">
        <v>435</v>
      </c>
      <c r="E16" s="144">
        <v>477.1</v>
      </c>
      <c r="F16" s="144">
        <v>459.22999999999996</v>
      </c>
      <c r="G16" s="144">
        <v>444.26000000000005</v>
      </c>
      <c r="H16" s="144">
        <v>380.64</v>
      </c>
      <c r="J16" s="159"/>
      <c r="K16" s="159"/>
      <c r="P16" s="65"/>
      <c r="Q16" s="65"/>
      <c r="R16" s="65"/>
      <c r="S16" s="65"/>
      <c r="U16" s="140"/>
    </row>
    <row r="17" spans="2:21" ht="14.25" customHeight="1" x14ac:dyDescent="0.25">
      <c r="C17" t="s">
        <v>60</v>
      </c>
      <c r="D17" s="143">
        <v>484</v>
      </c>
      <c r="E17" s="144">
        <v>417.45999999999992</v>
      </c>
      <c r="F17" s="144">
        <v>297.06000000000006</v>
      </c>
      <c r="G17" s="144">
        <v>200.08000000000007</v>
      </c>
      <c r="H17" s="144">
        <v>0.18</v>
      </c>
      <c r="J17" s="159"/>
      <c r="K17" s="159"/>
      <c r="L17" s="9"/>
      <c r="P17" s="65"/>
      <c r="Q17" s="65"/>
      <c r="R17" s="65"/>
      <c r="S17" s="65"/>
      <c r="U17" s="140"/>
    </row>
    <row r="18" spans="2:21" ht="14.25" customHeight="1" x14ac:dyDescent="0.25">
      <c r="C18" t="s">
        <v>61</v>
      </c>
      <c r="D18" s="143">
        <v>193</v>
      </c>
      <c r="E18" s="144">
        <v>33.620000000000005</v>
      </c>
      <c r="F18" s="144">
        <v>5.8699999999999992</v>
      </c>
      <c r="G18" s="144">
        <v>2.37</v>
      </c>
      <c r="H18" s="144">
        <v>0</v>
      </c>
      <c r="J18" s="159"/>
      <c r="K18" s="159"/>
      <c r="P18" s="65"/>
      <c r="Q18" s="65"/>
      <c r="R18" s="65"/>
      <c r="S18" s="65"/>
      <c r="U18" s="140"/>
    </row>
    <row r="19" spans="2:21" ht="14.25" customHeight="1" x14ac:dyDescent="0.3">
      <c r="B19" s="10"/>
      <c r="C19" t="s">
        <v>62</v>
      </c>
      <c r="D19" s="143">
        <v>169</v>
      </c>
      <c r="E19" s="144">
        <v>214.32</v>
      </c>
      <c r="F19" s="144">
        <v>224.9</v>
      </c>
      <c r="G19" s="144">
        <v>232.43999999999997</v>
      </c>
      <c r="H19" s="144">
        <v>236.10999999999999</v>
      </c>
      <c r="J19" s="165"/>
      <c r="K19" s="159"/>
      <c r="P19" s="65"/>
      <c r="Q19" s="65"/>
      <c r="R19" s="65"/>
      <c r="S19" s="65"/>
      <c r="U19" s="140"/>
    </row>
    <row r="20" spans="2:21" ht="14.25" customHeight="1" x14ac:dyDescent="0.3">
      <c r="B20" s="10"/>
      <c r="C20" s="12" t="s">
        <v>63</v>
      </c>
      <c r="D20" s="145">
        <v>2228.08</v>
      </c>
      <c r="E20" s="145">
        <v>2894.3700000000003</v>
      </c>
      <c r="F20" s="145">
        <v>3192.33</v>
      </c>
      <c r="G20" s="145">
        <v>3788</v>
      </c>
      <c r="H20" s="145">
        <v>4791.0300000000007</v>
      </c>
      <c r="J20" s="184"/>
      <c r="K20" s="159"/>
      <c r="P20" s="65"/>
      <c r="Q20" s="65"/>
      <c r="R20" s="65"/>
      <c r="S20" s="65"/>
      <c r="U20" s="140"/>
    </row>
    <row r="21" spans="2:21" ht="14.25" customHeight="1" x14ac:dyDescent="0.3">
      <c r="B21" s="10"/>
      <c r="E21" s="7"/>
      <c r="F21" s="7"/>
      <c r="G21" s="7"/>
      <c r="H21" s="7"/>
      <c r="J21" s="184"/>
      <c r="K21" s="159"/>
      <c r="P21" s="65"/>
      <c r="Q21" s="65"/>
      <c r="R21" s="65"/>
      <c r="S21" s="65"/>
    </row>
    <row r="22" spans="2:21" ht="14.25" customHeight="1" x14ac:dyDescent="0.3">
      <c r="B22" s="10"/>
      <c r="C22" s="13" t="s">
        <v>64</v>
      </c>
      <c r="D22" s="14">
        <f>D20-D8</f>
        <v>-13.920000000000073</v>
      </c>
      <c r="E22" s="14">
        <f>E20-E8</f>
        <v>23.650000000000091</v>
      </c>
      <c r="F22" s="14">
        <f t="shared" ref="F22:H22" si="0">F20-F8</f>
        <v>39.980000000000018</v>
      </c>
      <c r="G22" s="14">
        <f t="shared" si="0"/>
        <v>4.1599999999993997</v>
      </c>
      <c r="H22" s="14">
        <f t="shared" si="0"/>
        <v>-41.140000000000327</v>
      </c>
      <c r="J22" s="184"/>
      <c r="K22" s="159"/>
      <c r="P22" s="65"/>
      <c r="Q22" s="65"/>
      <c r="R22" s="65"/>
      <c r="S22" s="65"/>
    </row>
    <row r="23" spans="2:21" ht="14.25" customHeight="1" x14ac:dyDescent="0.3">
      <c r="B23" s="15"/>
      <c r="C23" s="46" t="s">
        <v>65</v>
      </c>
      <c r="D23" s="46"/>
      <c r="E23" s="16"/>
      <c r="F23" s="16" t="s">
        <v>43</v>
      </c>
      <c r="G23" s="16" t="s">
        <v>43</v>
      </c>
      <c r="H23" s="16" t="s">
        <v>43</v>
      </c>
      <c r="I23" s="16"/>
      <c r="J23" s="184"/>
      <c r="K23" s="159"/>
      <c r="L23" s="114"/>
      <c r="M23" s="114"/>
      <c r="N23" s="114"/>
      <c r="O23" s="114"/>
      <c r="P23" s="120"/>
      <c r="Q23" s="120"/>
      <c r="R23" s="120"/>
      <c r="S23" s="120"/>
    </row>
    <row r="24" spans="2:21" ht="14.25" customHeight="1" x14ac:dyDescent="0.25">
      <c r="D24" s="104" t="s">
        <v>66</v>
      </c>
      <c r="E24" t="s">
        <v>43</v>
      </c>
      <c r="F24" t="s">
        <v>43</v>
      </c>
      <c r="G24" t="s">
        <v>43</v>
      </c>
      <c r="J24" s="184"/>
      <c r="K24" s="159"/>
      <c r="L24" s="105"/>
      <c r="M24" s="105" t="s">
        <v>27</v>
      </c>
      <c r="N24" s="105"/>
      <c r="O24" s="105"/>
      <c r="P24" s="106"/>
      <c r="Q24" s="106"/>
      <c r="R24" s="106"/>
      <c r="S24" s="120"/>
    </row>
    <row r="25" spans="2:21" ht="14.25" customHeight="1" x14ac:dyDescent="0.25">
      <c r="C25" s="9"/>
      <c r="D25" s="9">
        <v>2024</v>
      </c>
      <c r="E25" s="9">
        <v>2030</v>
      </c>
      <c r="F25" s="9">
        <v>2035</v>
      </c>
      <c r="G25" s="9">
        <v>2040</v>
      </c>
      <c r="H25" s="9">
        <v>2050</v>
      </c>
      <c r="J25" s="159"/>
      <c r="K25" s="159"/>
      <c r="L25" s="105"/>
      <c r="M25" s="105">
        <f>MATCH($J$10,B8:$B$100,0)-1</f>
        <v>0</v>
      </c>
      <c r="N25" s="105">
        <f>MATCH(N$26,$C$7:$H$7,0)</f>
        <v>2</v>
      </c>
      <c r="O25" s="105">
        <f>MATCH(O$26,$C$7:$H$7,0)</f>
        <v>3</v>
      </c>
      <c r="P25" s="105">
        <f>MATCH(P$26,$C$7:$H$7,0)</f>
        <v>4</v>
      </c>
      <c r="Q25" s="105">
        <f>MATCH(Q$26,$C$7:$H$7,0)</f>
        <v>5</v>
      </c>
      <c r="R25" s="105">
        <f>MATCH(R$26,$C$7:$H$7,0)</f>
        <v>6</v>
      </c>
      <c r="S25" s="114"/>
    </row>
    <row r="26" spans="2:21" ht="14.25" customHeight="1" x14ac:dyDescent="0.3">
      <c r="B26" s="10" t="s">
        <v>45</v>
      </c>
      <c r="C26" s="11" t="s">
        <v>41</v>
      </c>
      <c r="D26" s="142">
        <v>527</v>
      </c>
      <c r="E26" s="142">
        <v>622.30000000000007</v>
      </c>
      <c r="F26" s="142">
        <v>685.12000000000012</v>
      </c>
      <c r="G26" s="142">
        <v>815.99999999999989</v>
      </c>
      <c r="H26" s="142">
        <v>1021.91</v>
      </c>
      <c r="J26" s="159"/>
      <c r="K26" s="159"/>
      <c r="L26" s="121"/>
      <c r="M26" s="107"/>
      <c r="N26" s="107">
        <v>2024</v>
      </c>
      <c r="O26" s="107">
        <v>2030</v>
      </c>
      <c r="P26" s="108">
        <v>2035</v>
      </c>
      <c r="Q26" s="108">
        <v>2040</v>
      </c>
      <c r="R26" s="108">
        <v>2050</v>
      </c>
      <c r="S26" s="114"/>
    </row>
    <row r="27" spans="2:21" ht="14.25" customHeight="1" x14ac:dyDescent="0.25">
      <c r="B27" s="49" t="s">
        <v>67</v>
      </c>
      <c r="D27" s="143"/>
      <c r="E27" s="144" t="s">
        <v>43</v>
      </c>
      <c r="F27" s="144" t="s">
        <v>43</v>
      </c>
      <c r="G27" s="144" t="s">
        <v>43</v>
      </c>
      <c r="H27" s="144"/>
      <c r="J27" s="159"/>
      <c r="K27" s="159"/>
      <c r="L27" s="105">
        <f ca="1">MATCH($M27,OFFSET($B$8,$M$25,1,17),0)-1</f>
        <v>0</v>
      </c>
      <c r="M27" s="112" t="s">
        <v>41</v>
      </c>
      <c r="N27" s="122">
        <f ca="1">OFFSET($B$8,$M$25+$L27,N$25)</f>
        <v>2242</v>
      </c>
      <c r="O27" s="122">
        <f ca="1">OFFSET($B$8,$M$25+$L27,O$25)</f>
        <v>2870.7200000000003</v>
      </c>
      <c r="P27" s="122">
        <f ca="1">OFFSET($B$8,$M$25+$L27,P$25)</f>
        <v>3152.35</v>
      </c>
      <c r="Q27" s="122">
        <f ca="1">OFFSET($B$8,$M$25+$L27,Q$25)</f>
        <v>3783.8400000000006</v>
      </c>
      <c r="R27" s="122">
        <f ca="1">OFFSET($B$8,$M$25+$L27,R$25)</f>
        <v>4832.170000000001</v>
      </c>
      <c r="S27" s="114"/>
    </row>
    <row r="28" spans="2:21" ht="14.25" customHeight="1" x14ac:dyDescent="0.25">
      <c r="B28" s="89"/>
      <c r="C28" t="s">
        <v>47</v>
      </c>
      <c r="D28" s="144">
        <v>24.310000000000002</v>
      </c>
      <c r="E28" s="144">
        <v>24.81</v>
      </c>
      <c r="F28" s="144">
        <v>25.27</v>
      </c>
      <c r="G28" s="144">
        <v>25.810000000000002</v>
      </c>
      <c r="H28" s="144">
        <v>26.71</v>
      </c>
      <c r="I28" s="7"/>
      <c r="J28" s="159"/>
      <c r="K28" s="159"/>
      <c r="L28" s="105"/>
      <c r="M28" s="109"/>
      <c r="N28" s="114"/>
      <c r="O28" s="114"/>
      <c r="P28" s="114"/>
      <c r="Q28" s="114"/>
      <c r="R28" s="114"/>
      <c r="S28" s="114"/>
    </row>
    <row r="29" spans="2:21" ht="14.25" customHeight="1" x14ac:dyDescent="0.25">
      <c r="B29" s="89"/>
      <c r="C29" t="s">
        <v>50</v>
      </c>
      <c r="D29" s="143">
        <v>129</v>
      </c>
      <c r="E29" s="144">
        <v>183.05</v>
      </c>
      <c r="F29" s="144">
        <v>255.5</v>
      </c>
      <c r="G29" s="144">
        <v>361.87</v>
      </c>
      <c r="H29" s="144">
        <v>462.27</v>
      </c>
      <c r="I29" s="7"/>
      <c r="J29" s="159"/>
      <c r="K29" s="159"/>
      <c r="L29" s="105">
        <f t="shared" ref="L29:L39" ca="1" si="1">MATCH($M29,OFFSET($B$8,$M$25,1,17),0)-1</f>
        <v>8</v>
      </c>
      <c r="M29" s="114" t="s">
        <v>59</v>
      </c>
      <c r="N29" s="110">
        <f t="shared" ref="N29:R39" ca="1" si="2">OFFSET($B$8,$M$25+$L29,N$25)</f>
        <v>435</v>
      </c>
      <c r="O29" s="110">
        <f t="shared" ca="1" si="2"/>
        <v>477.1</v>
      </c>
      <c r="P29" s="110">
        <f t="shared" ca="1" si="2"/>
        <v>459.22999999999996</v>
      </c>
      <c r="Q29" s="110">
        <f t="shared" ca="1" si="2"/>
        <v>444.26000000000005</v>
      </c>
      <c r="R29" s="110">
        <f t="shared" ca="1" si="2"/>
        <v>380.64</v>
      </c>
      <c r="S29" s="114"/>
    </row>
    <row r="30" spans="2:21" ht="14.25" customHeight="1" x14ac:dyDescent="0.25">
      <c r="B30" s="89"/>
      <c r="C30" t="s">
        <v>53</v>
      </c>
      <c r="D30" s="143">
        <v>41</v>
      </c>
      <c r="E30" s="144">
        <v>79.72</v>
      </c>
      <c r="F30" s="144">
        <v>93.6</v>
      </c>
      <c r="G30" s="144">
        <v>104.3</v>
      </c>
      <c r="H30" s="144">
        <v>119.93</v>
      </c>
      <c r="J30" s="159"/>
      <c r="K30" s="159"/>
      <c r="L30" s="105">
        <f t="shared" ca="1" si="1"/>
        <v>10</v>
      </c>
      <c r="M30" s="114" t="s">
        <v>61</v>
      </c>
      <c r="N30" s="110">
        <f t="shared" ca="1" si="2"/>
        <v>193</v>
      </c>
      <c r="O30" s="110">
        <f t="shared" ca="1" si="2"/>
        <v>33.620000000000005</v>
      </c>
      <c r="P30" s="110">
        <f t="shared" ca="1" si="2"/>
        <v>5.8699999999999992</v>
      </c>
      <c r="Q30" s="110">
        <f t="shared" ca="1" si="2"/>
        <v>2.37</v>
      </c>
      <c r="R30" s="110">
        <f t="shared" ca="1" si="2"/>
        <v>0</v>
      </c>
      <c r="S30" s="114"/>
    </row>
    <row r="31" spans="2:21" ht="14.25" customHeight="1" x14ac:dyDescent="0.3">
      <c r="B31" s="10"/>
      <c r="C31" t="s">
        <v>55</v>
      </c>
      <c r="D31" s="143">
        <v>94</v>
      </c>
      <c r="E31" s="144">
        <v>191.20999999999998</v>
      </c>
      <c r="F31" s="144">
        <v>211.82</v>
      </c>
      <c r="G31" s="144">
        <v>242.07</v>
      </c>
      <c r="H31" s="144">
        <v>317.95999999999998</v>
      </c>
      <c r="J31" s="159"/>
      <c r="K31" s="159"/>
      <c r="L31" s="105">
        <f t="shared" ca="1" si="1"/>
        <v>9</v>
      </c>
      <c r="M31" s="114" t="s">
        <v>60</v>
      </c>
      <c r="N31" s="111">
        <f t="shared" ca="1" si="2"/>
        <v>484</v>
      </c>
      <c r="O31" s="111">
        <f t="shared" ca="1" si="2"/>
        <v>417.45999999999992</v>
      </c>
      <c r="P31" s="111">
        <f t="shared" ca="1" si="2"/>
        <v>297.06000000000006</v>
      </c>
      <c r="Q31" s="111">
        <f t="shared" ca="1" si="2"/>
        <v>200.08000000000007</v>
      </c>
      <c r="R31" s="111">
        <f t="shared" ca="1" si="2"/>
        <v>0.18</v>
      </c>
      <c r="S31" s="114"/>
    </row>
    <row r="32" spans="2:21" ht="14.25" customHeight="1" x14ac:dyDescent="0.3">
      <c r="B32" s="10"/>
      <c r="C32" t="s">
        <v>57</v>
      </c>
      <c r="D32" s="143">
        <v>0</v>
      </c>
      <c r="E32" s="144">
        <v>0.43000000000000005</v>
      </c>
      <c r="F32" s="144">
        <v>0.56999999999999995</v>
      </c>
      <c r="G32" s="144">
        <v>0.78</v>
      </c>
      <c r="H32" s="144">
        <v>1.05</v>
      </c>
      <c r="J32" s="159"/>
      <c r="K32" s="159"/>
      <c r="L32" s="105">
        <f t="shared" ca="1" si="1"/>
        <v>11</v>
      </c>
      <c r="M32" s="114" t="s">
        <v>62</v>
      </c>
      <c r="N32" s="110">
        <f t="shared" ca="1" si="2"/>
        <v>169</v>
      </c>
      <c r="O32" s="110">
        <f t="shared" ca="1" si="2"/>
        <v>214.32</v>
      </c>
      <c r="P32" s="110">
        <f t="shared" ca="1" si="2"/>
        <v>224.9</v>
      </c>
      <c r="Q32" s="110">
        <f t="shared" ca="1" si="2"/>
        <v>232.43999999999997</v>
      </c>
      <c r="R32" s="110">
        <f t="shared" ca="1" si="2"/>
        <v>236.10999999999999</v>
      </c>
      <c r="S32" s="114"/>
    </row>
    <row r="33" spans="2:19" ht="14.25" customHeight="1" x14ac:dyDescent="0.3">
      <c r="B33" s="10"/>
      <c r="C33" t="s">
        <v>58</v>
      </c>
      <c r="D33" s="143">
        <v>0</v>
      </c>
      <c r="E33" s="144">
        <v>0</v>
      </c>
      <c r="F33" s="144">
        <v>0.19</v>
      </c>
      <c r="G33" s="144">
        <v>1.01</v>
      </c>
      <c r="H33" s="144">
        <v>47.3</v>
      </c>
      <c r="I33" s="7"/>
      <c r="J33" s="159"/>
      <c r="K33" s="159"/>
      <c r="L33" s="105">
        <f t="shared" ca="1" si="1"/>
        <v>7</v>
      </c>
      <c r="M33" s="114" t="s">
        <v>58</v>
      </c>
      <c r="N33" s="110">
        <f t="shared" ca="1" si="2"/>
        <v>0</v>
      </c>
      <c r="O33" s="110">
        <f t="shared" ca="1" si="2"/>
        <v>0.09</v>
      </c>
      <c r="P33" s="110">
        <f t="shared" ca="1" si="2"/>
        <v>0.5</v>
      </c>
      <c r="Q33" s="110">
        <f t="shared" ca="1" si="2"/>
        <v>3.89</v>
      </c>
      <c r="R33" s="110">
        <f t="shared" ca="1" si="2"/>
        <v>266.42</v>
      </c>
      <c r="S33" s="114"/>
    </row>
    <row r="34" spans="2:19" ht="14.25" customHeight="1" x14ac:dyDescent="0.25">
      <c r="C34" t="s">
        <v>59</v>
      </c>
      <c r="D34" s="143">
        <v>0</v>
      </c>
      <c r="E34" s="144">
        <v>0</v>
      </c>
      <c r="F34" s="144">
        <v>0</v>
      </c>
      <c r="G34" s="144">
        <v>0</v>
      </c>
      <c r="H34" s="144">
        <v>0</v>
      </c>
      <c r="I34" s="7"/>
      <c r="J34" s="159"/>
      <c r="K34" s="159"/>
      <c r="L34" s="105">
        <f t="shared" ca="1" si="1"/>
        <v>2</v>
      </c>
      <c r="M34" s="114" t="s">
        <v>47</v>
      </c>
      <c r="N34" s="110">
        <f t="shared" ca="1" si="2"/>
        <v>211</v>
      </c>
      <c r="O34" s="110">
        <f t="shared" ca="1" si="2"/>
        <v>252.40999999999997</v>
      </c>
      <c r="P34" s="110">
        <f t="shared" ca="1" si="2"/>
        <v>254.02</v>
      </c>
      <c r="Q34" s="110">
        <f t="shared" ca="1" si="2"/>
        <v>255.46999999999997</v>
      </c>
      <c r="R34" s="110">
        <f t="shared" ca="1" si="2"/>
        <v>257.24</v>
      </c>
      <c r="S34" s="114"/>
    </row>
    <row r="35" spans="2:19" ht="14.25" customHeight="1" x14ac:dyDescent="0.25">
      <c r="C35" t="s">
        <v>60</v>
      </c>
      <c r="D35" s="143">
        <v>109</v>
      </c>
      <c r="E35" s="144">
        <v>94.159999999999982</v>
      </c>
      <c r="F35" s="144">
        <v>66.48</v>
      </c>
      <c r="G35" s="144">
        <v>34.81</v>
      </c>
      <c r="H35" s="144">
        <v>0</v>
      </c>
      <c r="J35" s="159"/>
      <c r="K35" s="159"/>
      <c r="L35" s="105">
        <f t="shared" ca="1" si="1"/>
        <v>3</v>
      </c>
      <c r="M35" s="114" t="s">
        <v>50</v>
      </c>
      <c r="N35" s="110">
        <f t="shared" ca="1" si="2"/>
        <v>316</v>
      </c>
      <c r="O35" s="110">
        <f t="shared" ca="1" si="2"/>
        <v>528.20999999999992</v>
      </c>
      <c r="P35" s="110">
        <f t="shared" ca="1" si="2"/>
        <v>730.12</v>
      </c>
      <c r="Q35" s="110">
        <f t="shared" ca="1" si="2"/>
        <v>1028.31</v>
      </c>
      <c r="R35" s="110">
        <f t="shared" ca="1" si="2"/>
        <v>1329.6500000000003</v>
      </c>
      <c r="S35" s="114"/>
    </row>
    <row r="36" spans="2:19" ht="14.25" customHeight="1" x14ac:dyDescent="0.25">
      <c r="C36" t="s">
        <v>61</v>
      </c>
      <c r="D36" s="143">
        <v>87</v>
      </c>
      <c r="E36" s="144">
        <v>13.299999999999999</v>
      </c>
      <c r="F36" s="144">
        <v>0.27</v>
      </c>
      <c r="G36" s="144">
        <v>0</v>
      </c>
      <c r="H36" s="144">
        <v>0</v>
      </c>
      <c r="J36" s="159"/>
      <c r="K36" s="159"/>
      <c r="L36" s="105">
        <f t="shared" ca="1" si="1"/>
        <v>4</v>
      </c>
      <c r="M36" s="114" t="s">
        <v>53</v>
      </c>
      <c r="N36" s="110">
        <f t="shared" ca="1" si="2"/>
        <v>145</v>
      </c>
      <c r="O36" s="110">
        <f t="shared" ca="1" si="2"/>
        <v>321.25</v>
      </c>
      <c r="P36" s="110">
        <f t="shared" ca="1" si="2"/>
        <v>433.43999999999994</v>
      </c>
      <c r="Q36" s="110">
        <f t="shared" ca="1" si="2"/>
        <v>628.80999999999995</v>
      </c>
      <c r="R36" s="110">
        <f t="shared" ca="1" si="2"/>
        <v>801.72</v>
      </c>
      <c r="S36" s="114"/>
    </row>
    <row r="37" spans="2:19" ht="14.25" customHeight="1" x14ac:dyDescent="0.25">
      <c r="C37" t="s">
        <v>62</v>
      </c>
      <c r="D37" s="143">
        <v>56</v>
      </c>
      <c r="E37" s="144">
        <v>64.489999999999995</v>
      </c>
      <c r="F37" s="144">
        <v>70.400000000000006</v>
      </c>
      <c r="G37" s="144">
        <v>72.010000000000005</v>
      </c>
      <c r="H37" s="144">
        <v>70.95</v>
      </c>
      <c r="J37"/>
      <c r="K37" s="159"/>
      <c r="L37" s="105">
        <f t="shared" ca="1" si="1"/>
        <v>5</v>
      </c>
      <c r="M37" s="114" t="s">
        <v>55</v>
      </c>
      <c r="N37" s="110">
        <f t="shared" ca="1" si="2"/>
        <v>268</v>
      </c>
      <c r="O37" s="110">
        <f t="shared" ca="1" si="2"/>
        <v>635.78</v>
      </c>
      <c r="P37" s="110">
        <f t="shared" ca="1" si="2"/>
        <v>770.55000000000007</v>
      </c>
      <c r="Q37" s="110">
        <f t="shared" ca="1" si="2"/>
        <v>972.78</v>
      </c>
      <c r="R37" s="110">
        <f t="shared" ca="1" si="2"/>
        <v>1489.6399999999999</v>
      </c>
      <c r="S37" s="114"/>
    </row>
    <row r="38" spans="2:19" ht="14.25" customHeight="1" x14ac:dyDescent="0.3">
      <c r="B38" s="10"/>
      <c r="C38" s="12" t="s">
        <v>63</v>
      </c>
      <c r="D38" s="145">
        <v>542.44000000000005</v>
      </c>
      <c r="E38" s="145">
        <v>651.16999999999985</v>
      </c>
      <c r="F38" s="145">
        <v>724.09999999999991</v>
      </c>
      <c r="G38" s="145">
        <v>842.65999999999985</v>
      </c>
      <c r="H38" s="145">
        <v>1046.17</v>
      </c>
      <c r="J38"/>
      <c r="K38" s="159"/>
      <c r="L38" s="105">
        <f t="shared" ca="1" si="1"/>
        <v>6</v>
      </c>
      <c r="M38" s="114" t="s">
        <v>57</v>
      </c>
      <c r="N38" s="110">
        <f t="shared" ca="1" si="2"/>
        <v>7</v>
      </c>
      <c r="O38" s="110">
        <f t="shared" ca="1" si="2"/>
        <v>14.13</v>
      </c>
      <c r="P38" s="110">
        <f t="shared" ca="1" si="2"/>
        <v>16.64</v>
      </c>
      <c r="Q38" s="110">
        <f t="shared" ca="1" si="2"/>
        <v>19.59</v>
      </c>
      <c r="R38" s="110">
        <f t="shared" ca="1" si="2"/>
        <v>29.429999999999996</v>
      </c>
      <c r="S38" s="114"/>
    </row>
    <row r="39" spans="2:19" ht="14.25" customHeight="1" x14ac:dyDescent="0.3">
      <c r="B39" s="10"/>
      <c r="E39" s="7" t="s">
        <v>43</v>
      </c>
      <c r="F39" s="7" t="s">
        <v>43</v>
      </c>
      <c r="G39" s="7" t="s">
        <v>43</v>
      </c>
      <c r="H39" s="7"/>
      <c r="J39"/>
      <c r="K39" s="159"/>
      <c r="L39" s="105">
        <f t="shared" ca="1" si="1"/>
        <v>12</v>
      </c>
      <c r="M39" s="115" t="s">
        <v>63</v>
      </c>
      <c r="N39" s="123">
        <f t="shared" ca="1" si="2"/>
        <v>2228.08</v>
      </c>
      <c r="O39" s="123">
        <f t="shared" ca="1" si="2"/>
        <v>2894.3700000000003</v>
      </c>
      <c r="P39" s="123">
        <f t="shared" ca="1" si="2"/>
        <v>3192.33</v>
      </c>
      <c r="Q39" s="123">
        <f t="shared" ca="1" si="2"/>
        <v>3788</v>
      </c>
      <c r="R39" s="123">
        <f t="shared" ca="1" si="2"/>
        <v>4791.0300000000007</v>
      </c>
      <c r="S39" s="114"/>
    </row>
    <row r="40" spans="2:19" ht="14.25" customHeight="1" x14ac:dyDescent="0.3">
      <c r="B40" s="10"/>
      <c r="C40" s="13" t="s">
        <v>64</v>
      </c>
      <c r="D40" s="14">
        <f>D38-D26</f>
        <v>15.440000000000055</v>
      </c>
      <c r="E40" s="14">
        <f>E38-E26</f>
        <v>28.869999999999777</v>
      </c>
      <c r="F40" s="14">
        <f>F38-F26</f>
        <v>38.979999999999791</v>
      </c>
      <c r="G40" s="14">
        <f>G38-G26</f>
        <v>26.659999999999968</v>
      </c>
      <c r="H40" s="14">
        <f>H38-H26</f>
        <v>24.260000000000105</v>
      </c>
      <c r="J40"/>
      <c r="K40" s="159"/>
      <c r="L40" s="105"/>
      <c r="M40" s="114"/>
      <c r="N40" s="114"/>
      <c r="O40" s="114"/>
      <c r="P40" s="114"/>
      <c r="Q40" s="114"/>
      <c r="R40" s="114"/>
      <c r="S40" s="114"/>
    </row>
    <row r="41" spans="2:19" ht="14.25" customHeight="1" x14ac:dyDescent="0.3">
      <c r="B41" s="15"/>
      <c r="C41" s="46" t="s">
        <v>65</v>
      </c>
      <c r="D41" s="46"/>
      <c r="E41" s="16"/>
      <c r="F41" s="16" t="s">
        <v>43</v>
      </c>
      <c r="G41" s="16" t="s">
        <v>43</v>
      </c>
      <c r="H41" s="16" t="s">
        <v>43</v>
      </c>
      <c r="I41" s="16"/>
      <c r="J41"/>
      <c r="K41" s="159"/>
      <c r="L41" s="105">
        <f ca="1">MATCH($M41,OFFSET($B$8,$M$25,1,17),0)-1</f>
        <v>14</v>
      </c>
      <c r="M41" s="124" t="s">
        <v>64</v>
      </c>
      <c r="N41" s="125">
        <f ca="1">OFFSET($B$8,$M$25+$L41,N$25)</f>
        <v>-13.920000000000073</v>
      </c>
      <c r="O41" s="125">
        <f ca="1">OFFSET($B$8,$M$25+$L41,O$25)</f>
        <v>23.650000000000091</v>
      </c>
      <c r="P41" s="125">
        <f ca="1">OFFSET($B$8,$M$25+$L41,P$25)</f>
        <v>39.980000000000018</v>
      </c>
      <c r="Q41" s="125">
        <f ca="1">OFFSET($B$8,$M$25+$L41,Q$25)</f>
        <v>4.1599999999993997</v>
      </c>
      <c r="R41" s="125">
        <f ca="1">OFFSET($B$8,$M$25+$L41,R$25)</f>
        <v>-41.140000000000327</v>
      </c>
      <c r="S41" s="114"/>
    </row>
    <row r="42" spans="2:19" ht="14.25" customHeight="1" x14ac:dyDescent="0.25">
      <c r="D42" s="104" t="s">
        <v>66</v>
      </c>
      <c r="E42" t="s">
        <v>43</v>
      </c>
      <c r="F42" t="s">
        <v>43</v>
      </c>
      <c r="G42" t="s">
        <v>43</v>
      </c>
      <c r="J42"/>
      <c r="K42" s="159"/>
      <c r="L42" s="114"/>
      <c r="M42" s="114"/>
      <c r="N42" s="114"/>
      <c r="O42" s="114"/>
      <c r="P42" s="114"/>
      <c r="Q42" s="114"/>
      <c r="R42" s="114"/>
      <c r="S42" s="114"/>
    </row>
    <row r="43" spans="2:19" ht="14.25" customHeight="1" x14ac:dyDescent="0.25">
      <c r="C43" s="9"/>
      <c r="D43" s="9">
        <v>2024</v>
      </c>
      <c r="E43" s="9">
        <v>2030</v>
      </c>
      <c r="F43" s="9">
        <v>2035</v>
      </c>
      <c r="G43" s="9">
        <v>2040</v>
      </c>
      <c r="H43" s="9">
        <v>2050</v>
      </c>
      <c r="J43"/>
      <c r="K43" s="159"/>
    </row>
    <row r="44" spans="2:19" ht="14.1" customHeight="1" x14ac:dyDescent="0.3">
      <c r="B44" s="10" t="s">
        <v>48</v>
      </c>
      <c r="C44" s="11" t="s">
        <v>41</v>
      </c>
      <c r="D44" s="142">
        <v>324</v>
      </c>
      <c r="E44" s="142">
        <v>379.2</v>
      </c>
      <c r="F44" s="142">
        <v>394.77</v>
      </c>
      <c r="G44" s="142">
        <v>465.36</v>
      </c>
      <c r="H44" s="142">
        <v>567.34999999999991</v>
      </c>
      <c r="J44"/>
      <c r="K44" s="159"/>
      <c r="L44" s="65"/>
      <c r="M44" s="65"/>
      <c r="N44" s="65"/>
      <c r="O44" s="65"/>
      <c r="P44" s="65"/>
      <c r="Q44" s="65"/>
      <c r="R44" s="65"/>
      <c r="S44" s="65"/>
    </row>
    <row r="45" spans="2:19" ht="14.25" customHeight="1" x14ac:dyDescent="0.25">
      <c r="B45" s="49" t="s">
        <v>68</v>
      </c>
      <c r="D45" s="143"/>
      <c r="E45" s="144" t="s">
        <v>43</v>
      </c>
      <c r="F45" s="144" t="s">
        <v>43</v>
      </c>
      <c r="G45" s="144" t="s">
        <v>43</v>
      </c>
      <c r="H45" s="144"/>
      <c r="J45"/>
      <c r="K45" s="159"/>
      <c r="P45" s="65"/>
      <c r="Q45" s="65"/>
      <c r="R45" s="65"/>
      <c r="S45" s="65"/>
    </row>
    <row r="46" spans="2:19" ht="14.25" customHeight="1" x14ac:dyDescent="0.25">
      <c r="B46" s="89"/>
      <c r="C46" t="s">
        <v>47</v>
      </c>
      <c r="D46" s="143">
        <v>1</v>
      </c>
      <c r="E46" s="144">
        <v>0.61</v>
      </c>
      <c r="F46" s="144">
        <v>0.61</v>
      </c>
      <c r="G46" s="144">
        <v>0.61</v>
      </c>
      <c r="H46" s="144">
        <v>0.61</v>
      </c>
      <c r="J46" s="159"/>
      <c r="K46" s="159"/>
      <c r="P46" s="65"/>
      <c r="Q46" s="65"/>
      <c r="R46" s="65"/>
      <c r="S46" s="65"/>
    </row>
    <row r="47" spans="2:19" ht="14.25" customHeight="1" x14ac:dyDescent="0.25">
      <c r="B47" s="89"/>
      <c r="C47" t="s">
        <v>50</v>
      </c>
      <c r="D47" s="143">
        <v>48</v>
      </c>
      <c r="E47" s="144">
        <v>56.57</v>
      </c>
      <c r="F47" s="144">
        <v>84.57</v>
      </c>
      <c r="G47" s="144">
        <v>121.73</v>
      </c>
      <c r="H47" s="144">
        <v>137.47999999999999</v>
      </c>
      <c r="J47" s="159"/>
      <c r="K47" s="159"/>
      <c r="L47" s="7"/>
      <c r="M47" s="7"/>
      <c r="N47" s="7"/>
      <c r="P47" s="65"/>
      <c r="Q47" s="65"/>
      <c r="R47" s="65"/>
      <c r="S47" s="65"/>
    </row>
    <row r="48" spans="2:19" ht="14.25" customHeight="1" x14ac:dyDescent="0.25">
      <c r="B48" s="89"/>
      <c r="C48" t="s">
        <v>53</v>
      </c>
      <c r="D48" s="143">
        <v>74</v>
      </c>
      <c r="E48" s="144">
        <v>155.4</v>
      </c>
      <c r="F48" s="144">
        <v>168.04</v>
      </c>
      <c r="G48" s="144">
        <v>199.31</v>
      </c>
      <c r="H48" s="144">
        <v>229.24</v>
      </c>
      <c r="J48" s="159"/>
      <c r="K48" s="159"/>
      <c r="L48" s="7"/>
      <c r="M48" s="7"/>
      <c r="N48" s="7"/>
      <c r="P48" s="65"/>
      <c r="Q48" s="65"/>
      <c r="R48" s="65"/>
      <c r="S48" s="65"/>
    </row>
    <row r="49" spans="2:19" ht="14.25" customHeight="1" x14ac:dyDescent="0.3">
      <c r="B49" s="10"/>
      <c r="C49" t="s">
        <v>55</v>
      </c>
      <c r="D49" s="143">
        <v>14</v>
      </c>
      <c r="E49" s="144">
        <v>29.53</v>
      </c>
      <c r="F49" s="144">
        <v>33.1</v>
      </c>
      <c r="G49" s="144">
        <v>40.03</v>
      </c>
      <c r="H49" s="144">
        <v>91.11</v>
      </c>
      <c r="J49" s="159"/>
      <c r="K49" s="159"/>
      <c r="P49" s="65"/>
      <c r="Q49" s="65"/>
      <c r="R49" s="65"/>
      <c r="S49" s="65"/>
    </row>
    <row r="50" spans="2:19" ht="14.25" customHeight="1" x14ac:dyDescent="0.3">
      <c r="B50" s="10"/>
      <c r="C50" t="s">
        <v>57</v>
      </c>
      <c r="D50" s="143">
        <v>4</v>
      </c>
      <c r="E50" s="144">
        <v>2.48</v>
      </c>
      <c r="F50" s="144">
        <v>3.9299999999999997</v>
      </c>
      <c r="G50" s="144">
        <v>5.25</v>
      </c>
      <c r="H50" s="144">
        <v>11.61</v>
      </c>
      <c r="J50" s="159"/>
      <c r="K50" s="159"/>
      <c r="P50" s="65"/>
      <c r="Q50" s="65"/>
      <c r="R50" s="65"/>
      <c r="S50" s="65"/>
    </row>
    <row r="51" spans="2:19" ht="14.25" customHeight="1" x14ac:dyDescent="0.25">
      <c r="C51" t="s">
        <v>58</v>
      </c>
      <c r="D51" s="143">
        <v>0</v>
      </c>
      <c r="E51" s="144">
        <v>0</v>
      </c>
      <c r="F51" s="144">
        <v>0.05</v>
      </c>
      <c r="G51" s="144">
        <v>0.55000000000000004</v>
      </c>
      <c r="H51" s="144">
        <v>9.52</v>
      </c>
      <c r="J51" s="159"/>
      <c r="K51" s="159"/>
      <c r="P51" s="65"/>
      <c r="Q51" s="65"/>
      <c r="R51" s="65"/>
      <c r="S51" s="65"/>
    </row>
    <row r="52" spans="2:19" ht="14.25" customHeight="1" x14ac:dyDescent="0.25">
      <c r="C52" t="s">
        <v>59</v>
      </c>
      <c r="D52" s="143">
        <v>37</v>
      </c>
      <c r="E52" s="144">
        <v>49.64</v>
      </c>
      <c r="F52" s="144">
        <v>53.82</v>
      </c>
      <c r="G52" s="144">
        <v>73.3</v>
      </c>
      <c r="H52" s="144">
        <v>90.01</v>
      </c>
      <c r="I52" s="7"/>
      <c r="J52" s="159"/>
      <c r="K52" s="159"/>
      <c r="L52" s="7"/>
      <c r="P52" s="65"/>
      <c r="Q52" s="65"/>
      <c r="R52" s="65"/>
      <c r="S52" s="65"/>
    </row>
    <row r="53" spans="2:19" ht="14.25" customHeight="1" x14ac:dyDescent="0.25">
      <c r="C53" t="s">
        <v>60</v>
      </c>
      <c r="D53" s="143">
        <v>93</v>
      </c>
      <c r="E53" s="144">
        <v>58.98</v>
      </c>
      <c r="F53" s="144">
        <v>30.869999999999997</v>
      </c>
      <c r="G53" s="144">
        <v>15.89</v>
      </c>
      <c r="H53" s="144">
        <v>0</v>
      </c>
      <c r="I53" s="7"/>
      <c r="J53" s="159"/>
      <c r="K53" s="159"/>
      <c r="P53" s="65"/>
      <c r="Q53" s="65"/>
      <c r="R53" s="65"/>
      <c r="S53" s="65"/>
    </row>
    <row r="54" spans="2:19" ht="14.25" customHeight="1" x14ac:dyDescent="0.25">
      <c r="C54" t="s">
        <v>61</v>
      </c>
      <c r="D54" s="143">
        <v>1</v>
      </c>
      <c r="E54" s="144">
        <v>0</v>
      </c>
      <c r="F54" s="144">
        <v>0</v>
      </c>
      <c r="G54" s="144">
        <v>0</v>
      </c>
      <c r="H54" s="144">
        <v>0</v>
      </c>
      <c r="J54" s="159"/>
      <c r="K54" s="159"/>
      <c r="P54" s="65"/>
      <c r="Q54" s="65"/>
      <c r="R54" s="65"/>
      <c r="S54" s="65"/>
    </row>
    <row r="55" spans="2:19" ht="14.25" customHeight="1" x14ac:dyDescent="0.25">
      <c r="C55" t="s">
        <v>62</v>
      </c>
      <c r="D55" s="143">
        <v>33</v>
      </c>
      <c r="E55" s="144">
        <v>38.22</v>
      </c>
      <c r="F55" s="144">
        <v>43.77</v>
      </c>
      <c r="G55" s="144">
        <v>48.54</v>
      </c>
      <c r="H55" s="144">
        <v>58.069999999999993</v>
      </c>
      <c r="J55" s="159"/>
      <c r="K55" s="159"/>
      <c r="P55" s="65"/>
      <c r="Q55" s="65"/>
      <c r="R55" s="65"/>
      <c r="S55" s="65"/>
    </row>
    <row r="56" spans="2:19" ht="14.25" customHeight="1" x14ac:dyDescent="0.3">
      <c r="B56" s="10"/>
      <c r="C56" s="12" t="s">
        <v>63</v>
      </c>
      <c r="D56" s="145">
        <v>305.18</v>
      </c>
      <c r="E56" s="145">
        <v>391.43</v>
      </c>
      <c r="F56" s="145">
        <v>418.76000000000005</v>
      </c>
      <c r="G56" s="145">
        <v>505.21000000000004</v>
      </c>
      <c r="H56" s="145">
        <v>627.65</v>
      </c>
      <c r="J56" s="159"/>
      <c r="K56" s="159"/>
      <c r="P56" s="65"/>
      <c r="Q56" s="65"/>
      <c r="R56" s="65"/>
      <c r="S56" s="65"/>
    </row>
    <row r="57" spans="2:19" ht="14.25" customHeight="1" x14ac:dyDescent="0.3">
      <c r="B57" s="10"/>
      <c r="E57" s="7" t="s">
        <v>43</v>
      </c>
      <c r="F57" s="7" t="s">
        <v>43</v>
      </c>
      <c r="G57" s="7" t="s">
        <v>43</v>
      </c>
      <c r="H57" s="7"/>
      <c r="J57" s="159"/>
      <c r="K57" s="159"/>
      <c r="P57" s="65"/>
      <c r="Q57" s="65"/>
      <c r="R57" s="65"/>
      <c r="S57" s="65"/>
    </row>
    <row r="58" spans="2:19" ht="14.25" customHeight="1" x14ac:dyDescent="0.3">
      <c r="B58" s="10"/>
      <c r="C58" s="13" t="s">
        <v>64</v>
      </c>
      <c r="D58" s="14">
        <f>D56-D44</f>
        <v>-18.819999999999993</v>
      </c>
      <c r="E58" s="14">
        <f>E56-E44</f>
        <v>12.230000000000018</v>
      </c>
      <c r="F58" s="14">
        <f>F56-F44</f>
        <v>23.990000000000066</v>
      </c>
      <c r="G58" s="14">
        <f>G56-G44</f>
        <v>39.850000000000023</v>
      </c>
      <c r="H58" s="14">
        <f>H56-H44</f>
        <v>60.300000000000068</v>
      </c>
      <c r="J58" s="159"/>
      <c r="K58" s="159"/>
      <c r="P58" s="65"/>
      <c r="Q58" s="65"/>
      <c r="R58" s="65"/>
      <c r="S58" s="65"/>
    </row>
    <row r="59" spans="2:19" ht="14.25" customHeight="1" x14ac:dyDescent="0.3">
      <c r="B59" s="15"/>
      <c r="C59" s="46" t="s">
        <v>65</v>
      </c>
      <c r="D59" s="46"/>
      <c r="E59" s="16"/>
      <c r="F59" s="16" t="s">
        <v>43</v>
      </c>
      <c r="G59" s="16" t="s">
        <v>43</v>
      </c>
      <c r="H59" s="16" t="s">
        <v>43</v>
      </c>
      <c r="I59" s="16"/>
      <c r="J59" s="159"/>
      <c r="K59" s="159"/>
      <c r="P59" s="65"/>
      <c r="Q59" s="65"/>
      <c r="R59" s="65"/>
      <c r="S59" s="65"/>
    </row>
    <row r="60" spans="2:19" ht="14.25" customHeight="1" x14ac:dyDescent="0.25">
      <c r="D60" s="104" t="s">
        <v>66</v>
      </c>
      <c r="E60" t="s">
        <v>43</v>
      </c>
      <c r="F60" t="s">
        <v>43</v>
      </c>
      <c r="G60" t="s">
        <v>43</v>
      </c>
      <c r="J60" s="159"/>
      <c r="K60" s="159"/>
      <c r="P60" s="65"/>
      <c r="Q60" s="65"/>
      <c r="R60" s="65"/>
      <c r="S60" s="65"/>
    </row>
    <row r="61" spans="2:19" ht="14.25" customHeight="1" x14ac:dyDescent="0.25">
      <c r="C61" s="9"/>
      <c r="D61" s="9">
        <v>2024</v>
      </c>
      <c r="E61" s="9">
        <v>2030</v>
      </c>
      <c r="F61" s="9">
        <v>2035</v>
      </c>
      <c r="G61" s="9">
        <v>2040</v>
      </c>
      <c r="H61" s="9">
        <v>2050</v>
      </c>
      <c r="J61" s="159"/>
      <c r="K61" s="159"/>
      <c r="P61" s="65"/>
      <c r="Q61" s="65"/>
      <c r="R61" s="65"/>
      <c r="S61" s="65"/>
    </row>
    <row r="62" spans="2:19" ht="14.25" customHeight="1" x14ac:dyDescent="0.3">
      <c r="B62" s="10" t="s">
        <v>51</v>
      </c>
      <c r="C62" s="11" t="s">
        <v>41</v>
      </c>
      <c r="D62" s="142">
        <v>451</v>
      </c>
      <c r="E62" s="142">
        <v>520.35</v>
      </c>
      <c r="F62" s="142">
        <v>558.68999999999994</v>
      </c>
      <c r="G62" s="142">
        <v>639.35</v>
      </c>
      <c r="H62" s="142">
        <v>776.23</v>
      </c>
      <c r="J62" s="159"/>
      <c r="K62" s="159"/>
      <c r="P62" s="65"/>
      <c r="Q62" s="65"/>
      <c r="R62" s="65"/>
      <c r="S62" s="65"/>
    </row>
    <row r="63" spans="2:19" ht="14.25" customHeight="1" x14ac:dyDescent="0.25">
      <c r="B63" s="89"/>
      <c r="D63" s="143"/>
      <c r="E63" s="144" t="s">
        <v>43</v>
      </c>
      <c r="F63" s="144" t="s">
        <v>43</v>
      </c>
      <c r="G63" s="144" t="s">
        <v>43</v>
      </c>
      <c r="H63" s="144"/>
      <c r="J63" s="159"/>
      <c r="K63" s="159"/>
      <c r="P63" s="65"/>
      <c r="Q63" s="65"/>
      <c r="R63" s="65"/>
      <c r="S63" s="65"/>
    </row>
    <row r="64" spans="2:19" ht="14.25" customHeight="1" x14ac:dyDescent="0.25">
      <c r="B64" s="89"/>
      <c r="C64" t="s">
        <v>47</v>
      </c>
      <c r="D64" s="143">
        <v>56</v>
      </c>
      <c r="E64" s="144">
        <v>55.85</v>
      </c>
      <c r="F64" s="144">
        <v>55.85</v>
      </c>
      <c r="G64" s="144">
        <v>55.85</v>
      </c>
      <c r="H64" s="144">
        <v>55.85</v>
      </c>
      <c r="J64" s="159"/>
      <c r="K64" s="159"/>
      <c r="P64" s="65"/>
      <c r="Q64" s="65"/>
      <c r="R64" s="65"/>
      <c r="S64" s="65"/>
    </row>
    <row r="65" spans="2:19" ht="14.25" customHeight="1" x14ac:dyDescent="0.25">
      <c r="B65" s="89"/>
      <c r="C65" t="s">
        <v>50</v>
      </c>
      <c r="D65" s="143">
        <v>50</v>
      </c>
      <c r="E65" s="144">
        <v>75.17</v>
      </c>
      <c r="F65" s="144">
        <v>70.2</v>
      </c>
      <c r="G65" s="144">
        <v>66.48</v>
      </c>
      <c r="H65" s="144">
        <v>71.84</v>
      </c>
      <c r="J65" s="159"/>
      <c r="K65" s="159"/>
      <c r="P65" s="65"/>
      <c r="Q65" s="65"/>
      <c r="R65" s="65"/>
      <c r="S65" s="65"/>
    </row>
    <row r="66" spans="2:19" ht="14.25" customHeight="1" x14ac:dyDescent="0.25">
      <c r="B66" s="89"/>
      <c r="C66" t="s">
        <v>53</v>
      </c>
      <c r="D66" s="143">
        <v>3</v>
      </c>
      <c r="E66" s="144">
        <v>9.84</v>
      </c>
      <c r="F66" s="144">
        <v>27.97</v>
      </c>
      <c r="G66" s="144">
        <v>53.3</v>
      </c>
      <c r="H66" s="144">
        <v>74.930000000000007</v>
      </c>
      <c r="I66" s="7"/>
      <c r="J66" s="159"/>
      <c r="K66" s="159"/>
      <c r="L66" s="7"/>
      <c r="M66" s="7"/>
      <c r="N66" s="7"/>
      <c r="P66" s="65"/>
      <c r="Q66" s="65"/>
      <c r="R66" s="65"/>
      <c r="S66" s="65"/>
    </row>
    <row r="67" spans="2:19" ht="14.25" customHeight="1" x14ac:dyDescent="0.3">
      <c r="B67" s="10"/>
      <c r="C67" t="s">
        <v>55</v>
      </c>
      <c r="D67" s="143">
        <v>35</v>
      </c>
      <c r="E67" s="144">
        <v>69.03</v>
      </c>
      <c r="F67" s="144">
        <v>98.59</v>
      </c>
      <c r="G67" s="144">
        <v>155.59</v>
      </c>
      <c r="H67" s="144">
        <v>292.08</v>
      </c>
      <c r="I67" s="7"/>
      <c r="J67" s="159"/>
      <c r="K67" s="159"/>
      <c r="L67" s="7"/>
      <c r="M67" s="7"/>
      <c r="N67" s="7"/>
      <c r="P67" s="65"/>
      <c r="Q67" s="65"/>
      <c r="R67" s="65"/>
      <c r="S67" s="65"/>
    </row>
    <row r="68" spans="2:19" ht="14.25" customHeight="1" x14ac:dyDescent="0.3">
      <c r="B68" s="10"/>
      <c r="C68" t="s">
        <v>57</v>
      </c>
      <c r="D68" s="143">
        <v>0</v>
      </c>
      <c r="E68" s="144">
        <v>0</v>
      </c>
      <c r="F68" s="144">
        <v>0</v>
      </c>
      <c r="G68" s="144">
        <v>0</v>
      </c>
      <c r="H68" s="144">
        <v>0</v>
      </c>
      <c r="J68" s="159"/>
      <c r="K68" s="159"/>
      <c r="P68" s="65"/>
      <c r="Q68" s="65"/>
      <c r="R68" s="65"/>
      <c r="S68" s="65"/>
    </row>
    <row r="69" spans="2:19" ht="14.25" customHeight="1" x14ac:dyDescent="0.3">
      <c r="B69" s="10"/>
      <c r="C69" t="s">
        <v>58</v>
      </c>
      <c r="D69" s="143">
        <v>0</v>
      </c>
      <c r="E69" s="144">
        <v>0</v>
      </c>
      <c r="F69" s="144">
        <v>0</v>
      </c>
      <c r="G69" s="144">
        <v>0.03</v>
      </c>
      <c r="H69" s="144">
        <v>3.61</v>
      </c>
      <c r="J69" s="159"/>
      <c r="K69" s="159"/>
      <c r="P69" s="65"/>
      <c r="Q69" s="65"/>
      <c r="R69" s="65"/>
      <c r="S69" s="65"/>
    </row>
    <row r="70" spans="2:19" ht="14.25" customHeight="1" x14ac:dyDescent="0.25">
      <c r="C70" t="s">
        <v>59</v>
      </c>
      <c r="D70" s="143">
        <v>307</v>
      </c>
      <c r="E70" s="144">
        <v>294.45</v>
      </c>
      <c r="F70" s="144">
        <v>296.10000000000002</v>
      </c>
      <c r="G70" s="144">
        <v>302.16000000000003</v>
      </c>
      <c r="H70" s="144">
        <v>238.08</v>
      </c>
      <c r="J70" s="159"/>
      <c r="K70" s="159"/>
      <c r="P70" s="65"/>
      <c r="Q70" s="65"/>
      <c r="R70" s="65"/>
      <c r="S70" s="65"/>
    </row>
    <row r="71" spans="2:19" ht="14.25" customHeight="1" x14ac:dyDescent="0.25">
      <c r="C71" t="s">
        <v>60</v>
      </c>
      <c r="D71" s="143">
        <v>33</v>
      </c>
      <c r="E71" s="144">
        <v>24.939999999999998</v>
      </c>
      <c r="F71" s="144">
        <v>15.770000000000001</v>
      </c>
      <c r="G71" s="144">
        <v>7.91</v>
      </c>
      <c r="H71" s="144">
        <v>0</v>
      </c>
      <c r="I71" s="7"/>
      <c r="J71" s="159"/>
      <c r="K71" s="159"/>
      <c r="L71" s="7"/>
      <c r="P71" s="65"/>
      <c r="Q71" s="65"/>
      <c r="R71" s="65"/>
      <c r="S71" s="65"/>
    </row>
    <row r="72" spans="2:19" ht="14.25" customHeight="1" x14ac:dyDescent="0.25">
      <c r="C72" t="s">
        <v>61</v>
      </c>
      <c r="D72" s="143">
        <v>0</v>
      </c>
      <c r="E72" s="144">
        <v>0</v>
      </c>
      <c r="F72" s="144">
        <v>0</v>
      </c>
      <c r="G72" s="144">
        <v>0</v>
      </c>
      <c r="H72" s="144">
        <v>0</v>
      </c>
      <c r="I72" s="7"/>
      <c r="J72" s="159"/>
      <c r="K72" s="159"/>
      <c r="P72" s="65"/>
      <c r="Q72" s="65"/>
      <c r="R72" s="65"/>
      <c r="S72" s="65"/>
    </row>
    <row r="73" spans="2:19" ht="14.25" customHeight="1" x14ac:dyDescent="0.25">
      <c r="C73" t="s">
        <v>62</v>
      </c>
      <c r="D73" s="143">
        <v>15</v>
      </c>
      <c r="E73" s="144">
        <v>22.54</v>
      </c>
      <c r="F73" s="144">
        <v>26.25</v>
      </c>
      <c r="G73" s="144">
        <v>29.97</v>
      </c>
      <c r="H73" s="144">
        <v>36.86</v>
      </c>
      <c r="J73" s="159"/>
      <c r="K73" s="159"/>
      <c r="P73" s="65"/>
      <c r="Q73" s="65"/>
      <c r="R73" s="65"/>
      <c r="S73" s="65"/>
    </row>
    <row r="74" spans="2:19" ht="14.25" customHeight="1" x14ac:dyDescent="0.3">
      <c r="B74" s="10"/>
      <c r="C74" s="12" t="s">
        <v>63</v>
      </c>
      <c r="D74" s="145">
        <v>500.65000000000009</v>
      </c>
      <c r="E74" s="145">
        <v>551.81999999999994</v>
      </c>
      <c r="F74" s="145">
        <v>590.73000000000013</v>
      </c>
      <c r="G74" s="145">
        <v>671.29000000000008</v>
      </c>
      <c r="H74" s="145">
        <v>773.25</v>
      </c>
      <c r="J74" s="159"/>
      <c r="K74" s="159"/>
      <c r="P74" s="65"/>
      <c r="Q74" s="65"/>
      <c r="R74" s="65"/>
      <c r="S74" s="65"/>
    </row>
    <row r="75" spans="2:19" ht="14.25" customHeight="1" x14ac:dyDescent="0.3">
      <c r="B75" s="10"/>
      <c r="E75" s="7" t="s">
        <v>43</v>
      </c>
      <c r="F75" s="7" t="s">
        <v>43</v>
      </c>
      <c r="G75" s="7" t="s">
        <v>43</v>
      </c>
      <c r="H75" s="7"/>
      <c r="J75" s="159"/>
      <c r="K75" s="159"/>
      <c r="P75" s="65"/>
      <c r="Q75" s="65"/>
      <c r="R75" s="65"/>
      <c r="S75" s="65"/>
    </row>
    <row r="76" spans="2:19" ht="14.25" customHeight="1" x14ac:dyDescent="0.3">
      <c r="B76" s="10"/>
      <c r="C76" s="13" t="s">
        <v>64</v>
      </c>
      <c r="D76" s="14">
        <f>D74-D62</f>
        <v>49.650000000000091</v>
      </c>
      <c r="E76" s="14">
        <f>E74-E62</f>
        <v>31.469999999999914</v>
      </c>
      <c r="F76" s="14">
        <f>F74-F62</f>
        <v>32.040000000000191</v>
      </c>
      <c r="G76" s="14">
        <f>G74-G62</f>
        <v>31.940000000000055</v>
      </c>
      <c r="H76" s="14">
        <f>H74-H62</f>
        <v>-2.9800000000000182</v>
      </c>
      <c r="J76" s="159"/>
      <c r="K76" s="159"/>
      <c r="P76" s="65"/>
      <c r="Q76" s="65"/>
      <c r="R76" s="65"/>
      <c r="S76" s="65"/>
    </row>
    <row r="77" spans="2:19" ht="14.25" customHeight="1" x14ac:dyDescent="0.3">
      <c r="B77" s="15"/>
      <c r="C77" s="46" t="s">
        <v>65</v>
      </c>
      <c r="D77" s="46"/>
      <c r="E77" s="16"/>
      <c r="F77" s="16" t="s">
        <v>43</v>
      </c>
      <c r="G77" s="16" t="s">
        <v>43</v>
      </c>
      <c r="H77" s="16" t="s">
        <v>43</v>
      </c>
      <c r="I77" s="16"/>
      <c r="J77" s="159"/>
      <c r="K77" s="159"/>
      <c r="P77" s="65"/>
      <c r="Q77" s="65"/>
      <c r="R77" s="65"/>
      <c r="S77" s="65"/>
    </row>
    <row r="78" spans="2:19" ht="14.25" customHeight="1" x14ac:dyDescent="0.25">
      <c r="B78"/>
      <c r="J78"/>
      <c r="K78" s="159"/>
      <c r="P78" s="65"/>
      <c r="Q78" s="65"/>
      <c r="R78" s="65"/>
      <c r="S78" s="65"/>
    </row>
    <row r="79" spans="2:19" ht="14.25" customHeight="1" x14ac:dyDescent="0.25">
      <c r="B79"/>
      <c r="J79"/>
      <c r="K79" s="159"/>
      <c r="P79" s="65"/>
      <c r="Q79" s="65"/>
      <c r="R79" s="65"/>
      <c r="S79" s="65"/>
    </row>
    <row r="80" spans="2:19" ht="14.25" customHeight="1" x14ac:dyDescent="0.25">
      <c r="B80"/>
      <c r="J80"/>
      <c r="K80" s="159"/>
      <c r="P80" s="65"/>
      <c r="Q80" s="65"/>
      <c r="R80" s="65"/>
      <c r="S80" s="65"/>
    </row>
    <row r="81" spans="2:19" ht="14.25" customHeight="1" x14ac:dyDescent="0.25">
      <c r="B81"/>
      <c r="J81"/>
      <c r="K81" s="159"/>
      <c r="P81" s="65"/>
      <c r="Q81" s="65"/>
      <c r="R81" s="65"/>
      <c r="S81" s="65"/>
    </row>
    <row r="82" spans="2:19" ht="14.25" customHeight="1" x14ac:dyDescent="0.25">
      <c r="B82"/>
      <c r="J82"/>
      <c r="K82" s="159"/>
      <c r="P82" s="65"/>
      <c r="Q82" s="65"/>
      <c r="R82" s="65"/>
      <c r="S82" s="65"/>
    </row>
    <row r="83" spans="2:19" ht="14.25" customHeight="1" x14ac:dyDescent="0.25">
      <c r="B83"/>
      <c r="J83"/>
      <c r="K83" s="159"/>
      <c r="N83" t="s">
        <v>12</v>
      </c>
      <c r="P83" s="65"/>
      <c r="Q83" s="65"/>
      <c r="R83" s="65"/>
      <c r="S83" s="65"/>
    </row>
    <row r="84" spans="2:19" ht="14.25" customHeight="1" x14ac:dyDescent="0.25">
      <c r="B84"/>
      <c r="J84"/>
      <c r="K84" s="159"/>
      <c r="L84" s="7"/>
      <c r="P84" s="65"/>
      <c r="Q84" s="65"/>
      <c r="R84" s="65"/>
      <c r="S84" s="65"/>
    </row>
    <row r="85" spans="2:19" ht="14.25" customHeight="1" x14ac:dyDescent="0.25">
      <c r="B85"/>
      <c r="J85"/>
      <c r="K85" s="159"/>
      <c r="L85" s="7"/>
      <c r="M85" s="7"/>
      <c r="N85" s="7"/>
      <c r="P85" s="65"/>
      <c r="Q85" s="65"/>
      <c r="R85" s="65"/>
      <c r="S85" s="65"/>
    </row>
    <row r="86" spans="2:19" ht="14.25" customHeight="1" x14ac:dyDescent="0.25">
      <c r="B86"/>
      <c r="J86"/>
      <c r="K86" s="159"/>
      <c r="L86" s="7"/>
      <c r="M86" s="7"/>
      <c r="N86" s="7"/>
      <c r="P86" s="65"/>
      <c r="Q86" s="65"/>
      <c r="R86" s="65"/>
      <c r="S86" s="65"/>
    </row>
    <row r="87" spans="2:19" ht="14.25" customHeight="1" x14ac:dyDescent="0.25">
      <c r="B87"/>
      <c r="J87"/>
      <c r="K87" s="159"/>
      <c r="P87" s="65"/>
      <c r="Q87" s="65"/>
      <c r="R87" s="65"/>
      <c r="S87" s="65"/>
    </row>
    <row r="88" spans="2:19" ht="14.25" customHeight="1" x14ac:dyDescent="0.25">
      <c r="B88"/>
      <c r="J88"/>
      <c r="K88" s="159"/>
      <c r="P88" s="65"/>
      <c r="Q88" s="65"/>
      <c r="R88" s="65"/>
      <c r="S88" s="65"/>
    </row>
    <row r="89" spans="2:19" ht="14.25" customHeight="1" x14ac:dyDescent="0.25">
      <c r="B89"/>
      <c r="J89"/>
      <c r="K89" s="159"/>
      <c r="P89" s="65"/>
      <c r="Q89" s="65"/>
      <c r="R89" s="65"/>
      <c r="S89" s="65"/>
    </row>
    <row r="90" spans="2:19" ht="14.25" customHeight="1" x14ac:dyDescent="0.25">
      <c r="B90"/>
      <c r="J90"/>
      <c r="K90" s="159"/>
      <c r="L90" s="7"/>
      <c r="P90" s="65"/>
      <c r="Q90" s="65"/>
      <c r="R90" s="65"/>
      <c r="S90" s="65"/>
    </row>
    <row r="91" spans="2:19" ht="14.25" customHeight="1" x14ac:dyDescent="0.25">
      <c r="B91"/>
      <c r="J91"/>
      <c r="K91" s="159"/>
      <c r="P91" s="65"/>
      <c r="Q91" s="65"/>
      <c r="R91" s="65"/>
      <c r="S91" s="65"/>
    </row>
    <row r="92" spans="2:19" ht="14.25" customHeight="1" x14ac:dyDescent="0.25">
      <c r="B92"/>
      <c r="J92"/>
      <c r="K92" s="159"/>
      <c r="P92" s="65"/>
      <c r="Q92" s="65"/>
      <c r="R92" s="65"/>
      <c r="S92" s="65"/>
    </row>
    <row r="93" spans="2:19" ht="14.25" customHeight="1" x14ac:dyDescent="0.25">
      <c r="B93"/>
      <c r="J93"/>
      <c r="K93" s="159"/>
      <c r="P93" s="65"/>
      <c r="Q93" s="65"/>
      <c r="R93" s="65"/>
      <c r="S93" s="65"/>
    </row>
    <row r="94" spans="2:19" ht="14.25" customHeight="1" x14ac:dyDescent="0.25">
      <c r="B94"/>
      <c r="J94"/>
      <c r="K94" s="159"/>
      <c r="P94" s="65"/>
      <c r="Q94" s="65"/>
      <c r="R94" s="65"/>
      <c r="S94" s="65"/>
    </row>
    <row r="95" spans="2:19" ht="14.25" customHeight="1" x14ac:dyDescent="0.25">
      <c r="B95"/>
      <c r="J95"/>
      <c r="K95" s="159"/>
      <c r="P95" s="65"/>
      <c r="Q95" s="65"/>
      <c r="R95" s="65"/>
      <c r="S95" s="65"/>
    </row>
    <row r="96" spans="2:19" ht="14.25" customHeight="1" x14ac:dyDescent="0.25">
      <c r="B96"/>
      <c r="J96"/>
      <c r="K96" s="159"/>
      <c r="P96" s="65"/>
      <c r="Q96" s="65"/>
      <c r="R96" s="65"/>
      <c r="S96" s="65"/>
    </row>
    <row r="97" spans="2:19" ht="14.25" customHeight="1" x14ac:dyDescent="0.25">
      <c r="B97"/>
      <c r="J97"/>
      <c r="K97" s="159"/>
      <c r="P97" s="65"/>
      <c r="Q97" s="65"/>
      <c r="R97" s="65"/>
      <c r="S97" s="65"/>
    </row>
    <row r="98" spans="2:19" ht="14.25" customHeight="1" x14ac:dyDescent="0.25">
      <c r="B98"/>
      <c r="J98"/>
      <c r="K98" s="159"/>
      <c r="P98" s="65"/>
      <c r="Q98" s="65"/>
      <c r="R98" s="65"/>
      <c r="S98" s="65"/>
    </row>
    <row r="99" spans="2:19" ht="14.25" customHeight="1" x14ac:dyDescent="0.25">
      <c r="B99"/>
      <c r="J99"/>
      <c r="K99" s="159"/>
      <c r="P99" s="65"/>
      <c r="Q99" s="65"/>
      <c r="R99" s="65"/>
      <c r="S99" s="65"/>
    </row>
    <row r="100" spans="2:19" ht="14.25" customHeight="1" x14ac:dyDescent="0.25">
      <c r="B100"/>
      <c r="J100"/>
      <c r="K100" s="159"/>
      <c r="P100" s="65"/>
      <c r="Q100" s="65"/>
      <c r="R100" s="65"/>
      <c r="S100" s="65"/>
    </row>
    <row r="101" spans="2:19" ht="14.25" customHeight="1" x14ac:dyDescent="0.25">
      <c r="B101"/>
      <c r="J101"/>
      <c r="K101" s="159"/>
    </row>
  </sheetData>
  <mergeCells count="3">
    <mergeCell ref="J9:K9"/>
    <mergeCell ref="J10:K11"/>
    <mergeCell ref="J20:J24"/>
  </mergeCells>
  <dataValidations disablePrompts="1" count="1">
    <dataValidation type="list" allowBlank="1" showInputMessage="1" showErrorMessage="1" sqref="J10:K11" xr:uid="{F75A2FB9-51A1-4F6F-B40A-EA89EBE875E3}">
      <formula1>$U$8:$U$12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C7A9-7CEC-40A6-B223-03EF827A6FEC}">
  <dimension ref="A1:U106"/>
  <sheetViews>
    <sheetView showGridLines="0" zoomScaleNormal="100" workbookViewId="0">
      <selection activeCell="J18" sqref="J18"/>
    </sheetView>
  </sheetViews>
  <sheetFormatPr baseColWidth="10" defaultColWidth="11.42578125" defaultRowHeight="14.25" customHeight="1" x14ac:dyDescent="0.25"/>
  <cols>
    <col min="2" max="2" width="21.5703125" style="9" customWidth="1"/>
    <col min="3" max="3" width="41" customWidth="1"/>
    <col min="4" max="4" width="8.28515625" customWidth="1"/>
    <col min="5" max="8" width="7.5703125" customWidth="1"/>
    <col min="10" max="10" width="14.42578125" style="67" customWidth="1"/>
    <col min="11" max="11" width="10.140625" style="67" customWidth="1"/>
    <col min="13" max="13" width="29.28515625" customWidth="1"/>
    <col min="14" max="14" width="11.85546875" customWidth="1"/>
  </cols>
  <sheetData>
    <row r="1" spans="1:21" ht="15" x14ac:dyDescent="0.25">
      <c r="A1" s="63"/>
      <c r="B1" s="8"/>
      <c r="C1" s="63"/>
      <c r="D1" s="63"/>
      <c r="E1" s="63"/>
      <c r="F1" s="63"/>
      <c r="G1" s="63"/>
      <c r="H1" s="63"/>
      <c r="I1" s="63"/>
      <c r="J1" s="159"/>
      <c r="K1" s="159"/>
    </row>
    <row r="2" spans="1:21" ht="23.25" x14ac:dyDescent="0.35">
      <c r="A2" s="63"/>
      <c r="B2" s="4" t="s">
        <v>36</v>
      </c>
      <c r="C2" s="63"/>
      <c r="D2" s="63"/>
      <c r="E2" s="63"/>
      <c r="F2" s="63"/>
      <c r="G2" s="63"/>
      <c r="H2" s="63"/>
      <c r="I2" s="63"/>
      <c r="J2" s="159"/>
      <c r="K2" s="159"/>
    </row>
    <row r="3" spans="1:21" ht="18.75" x14ac:dyDescent="0.3">
      <c r="A3" s="63"/>
      <c r="B3" s="5" t="s">
        <v>37</v>
      </c>
      <c r="C3" s="63"/>
      <c r="D3" s="63"/>
      <c r="E3" s="63"/>
      <c r="F3" s="63"/>
      <c r="G3" s="63"/>
      <c r="H3" s="63"/>
      <c r="I3" s="63"/>
      <c r="J3" s="159"/>
      <c r="K3" s="159"/>
    </row>
    <row r="4" spans="1:21" ht="15" x14ac:dyDescent="0.25">
      <c r="A4" s="63"/>
      <c r="B4" s="6" t="s">
        <v>38</v>
      </c>
      <c r="C4" s="8"/>
      <c r="D4" s="63"/>
      <c r="E4" s="63"/>
      <c r="F4" s="63"/>
      <c r="G4" s="63"/>
      <c r="H4" s="63"/>
      <c r="I4" s="63"/>
      <c r="J4" s="159"/>
      <c r="K4" s="159"/>
    </row>
    <row r="5" spans="1:21" ht="15" x14ac:dyDescent="0.25">
      <c r="A5" s="63"/>
      <c r="B5" s="6"/>
      <c r="C5" s="8"/>
      <c r="D5" s="63"/>
      <c r="E5" s="63"/>
      <c r="F5" s="63"/>
      <c r="G5" s="63"/>
      <c r="H5" s="63"/>
      <c r="I5" s="63"/>
      <c r="J5" s="159"/>
      <c r="K5" s="159"/>
    </row>
    <row r="6" spans="1:21" ht="14.25" customHeight="1" x14ac:dyDescent="0.25">
      <c r="D6" s="104" t="s">
        <v>66</v>
      </c>
      <c r="J6" s="159"/>
      <c r="K6" s="159"/>
    </row>
    <row r="7" spans="1:21" s="64" customFormat="1" ht="14.25" customHeight="1" x14ac:dyDescent="0.25">
      <c r="A7" s="9"/>
      <c r="B7" s="9"/>
      <c r="C7" s="9"/>
      <c r="D7" s="9">
        <v>2024</v>
      </c>
      <c r="E7" s="9">
        <v>2030</v>
      </c>
      <c r="F7" s="64">
        <v>2035</v>
      </c>
      <c r="G7" s="64">
        <v>2040</v>
      </c>
      <c r="H7" s="64">
        <v>2050</v>
      </c>
      <c r="I7" s="7"/>
      <c r="J7" s="159"/>
      <c r="K7" s="159"/>
      <c r="L7" s="7"/>
      <c r="M7" s="7"/>
      <c r="N7" s="7"/>
    </row>
    <row r="8" spans="1:21" ht="14.25" customHeight="1" x14ac:dyDescent="0.3">
      <c r="B8" s="10" t="s">
        <v>69</v>
      </c>
      <c r="C8" s="52" t="s">
        <v>70</v>
      </c>
      <c r="D8" s="7">
        <v>78</v>
      </c>
      <c r="E8" s="7">
        <v>76.004000000000019</v>
      </c>
      <c r="F8" s="7">
        <v>74.084999999999994</v>
      </c>
      <c r="G8" s="7">
        <v>72.878999999999991</v>
      </c>
      <c r="H8" s="7">
        <v>71.572000000000003</v>
      </c>
      <c r="I8" s="7"/>
      <c r="J8" s="159"/>
      <c r="K8" s="159"/>
      <c r="L8" s="7"/>
      <c r="M8" s="7"/>
      <c r="N8" s="7"/>
      <c r="P8" s="65"/>
      <c r="Q8" s="65"/>
      <c r="R8" s="65"/>
      <c r="S8" s="65"/>
      <c r="U8" s="43" t="s">
        <v>69</v>
      </c>
    </row>
    <row r="9" spans="1:21" ht="14.25" customHeight="1" x14ac:dyDescent="0.3">
      <c r="B9" s="10"/>
      <c r="C9" s="52" t="s">
        <v>71</v>
      </c>
      <c r="D9" s="7">
        <v>4</v>
      </c>
      <c r="E9" s="7">
        <v>9.3989999999999991</v>
      </c>
      <c r="F9" s="7">
        <v>15</v>
      </c>
      <c r="G9" s="7">
        <v>22.001000000000001</v>
      </c>
      <c r="H9" s="7">
        <v>26.001000000000001</v>
      </c>
      <c r="I9" s="7"/>
      <c r="J9" s="182" t="s">
        <v>44</v>
      </c>
      <c r="K9" s="182"/>
      <c r="L9" s="7"/>
      <c r="M9" s="7"/>
      <c r="N9" s="7"/>
      <c r="P9" s="65"/>
      <c r="Q9" s="65"/>
      <c r="R9" s="65"/>
      <c r="S9" s="65"/>
      <c r="U9" s="43" t="s">
        <v>72</v>
      </c>
    </row>
    <row r="10" spans="1:21" ht="14.25" customHeight="1" x14ac:dyDescent="0.3">
      <c r="B10" s="10"/>
      <c r="C10" s="52" t="s">
        <v>73</v>
      </c>
      <c r="D10" s="7">
        <v>0</v>
      </c>
      <c r="E10" s="7">
        <v>1.2250000000000001</v>
      </c>
      <c r="F10" s="7">
        <v>3.347</v>
      </c>
      <c r="G10" s="7">
        <v>9.668000000000001</v>
      </c>
      <c r="H10" s="7">
        <v>26.725000000000001</v>
      </c>
      <c r="I10" s="7"/>
      <c r="J10" s="183" t="s">
        <v>72</v>
      </c>
      <c r="K10" s="183"/>
      <c r="L10" s="7"/>
      <c r="M10" s="7"/>
      <c r="N10" s="7"/>
      <c r="P10" s="65"/>
      <c r="Q10" s="65"/>
      <c r="R10" s="65"/>
      <c r="S10" s="65"/>
      <c r="U10" s="43" t="s">
        <v>75</v>
      </c>
    </row>
    <row r="11" spans="1:21" ht="14.25" customHeight="1" x14ac:dyDescent="0.3">
      <c r="B11" s="10"/>
      <c r="C11" s="52" t="s">
        <v>76</v>
      </c>
      <c r="D11" s="7">
        <v>45</v>
      </c>
      <c r="E11" s="7">
        <v>53.739000000000004</v>
      </c>
      <c r="F11" s="7">
        <v>56.552000000000007</v>
      </c>
      <c r="G11" s="7">
        <v>59.559999999999995</v>
      </c>
      <c r="H11" s="7">
        <v>64.917000000000002</v>
      </c>
      <c r="J11" s="183"/>
      <c r="K11" s="183"/>
      <c r="P11" s="65"/>
      <c r="Q11" s="65"/>
      <c r="R11" s="65"/>
      <c r="S11" s="65"/>
      <c r="U11" s="43" t="s">
        <v>77</v>
      </c>
    </row>
    <row r="12" spans="1:21" ht="14.25" customHeight="1" x14ac:dyDescent="0.3">
      <c r="B12" s="10"/>
      <c r="C12" s="52" t="s">
        <v>78</v>
      </c>
      <c r="D12" s="7">
        <v>10</v>
      </c>
      <c r="E12" s="7">
        <v>16.230999999999998</v>
      </c>
      <c r="F12" s="7">
        <v>19.775000000000002</v>
      </c>
      <c r="G12" s="7">
        <v>15.949</v>
      </c>
      <c r="H12" s="7">
        <v>11.668999999999999</v>
      </c>
      <c r="J12" s="159"/>
      <c r="K12" s="159"/>
      <c r="P12" s="65"/>
      <c r="Q12" s="65"/>
      <c r="R12" s="65"/>
      <c r="S12" s="65"/>
      <c r="U12" s="43" t="s">
        <v>74</v>
      </c>
    </row>
    <row r="13" spans="1:21" ht="14.25" customHeight="1" x14ac:dyDescent="0.3">
      <c r="B13" s="10"/>
      <c r="C13" s="167" t="s">
        <v>106</v>
      </c>
      <c r="D13" s="7">
        <v>2</v>
      </c>
      <c r="E13" s="7">
        <v>6.6499999999999995</v>
      </c>
      <c r="F13" s="7">
        <v>10.9</v>
      </c>
      <c r="G13" s="7">
        <v>14.445</v>
      </c>
      <c r="H13" s="7">
        <v>18.945</v>
      </c>
      <c r="J13" s="159"/>
      <c r="K13" s="159"/>
      <c r="P13" s="65"/>
      <c r="Q13" s="65"/>
      <c r="R13" s="65"/>
      <c r="S13" s="65"/>
      <c r="U13" s="43"/>
    </row>
    <row r="14" spans="1:21" ht="14.25" customHeight="1" x14ac:dyDescent="0.3">
      <c r="B14" s="10"/>
      <c r="C14" s="11" t="s">
        <v>41</v>
      </c>
      <c r="D14" s="68">
        <f>SUM(D8:D13)</f>
        <v>139</v>
      </c>
      <c r="E14" s="68">
        <f t="shared" ref="E14:H14" si="0">SUM(E8:E13)</f>
        <v>163.24800000000002</v>
      </c>
      <c r="F14" s="68">
        <f t="shared" si="0"/>
        <v>179.65899999999999</v>
      </c>
      <c r="G14" s="68">
        <f t="shared" si="0"/>
        <v>194.50200000000001</v>
      </c>
      <c r="H14" s="68">
        <f t="shared" si="0"/>
        <v>219.82900000000001</v>
      </c>
      <c r="I14" s="7"/>
      <c r="J14" s="159"/>
      <c r="K14" s="159"/>
      <c r="L14" s="7"/>
      <c r="P14" s="65"/>
      <c r="Q14" s="65"/>
      <c r="R14" s="65"/>
      <c r="S14" s="65"/>
    </row>
    <row r="15" spans="1:21" ht="14.25" customHeight="1" x14ac:dyDescent="0.3">
      <c r="B15" s="10"/>
      <c r="D15" s="7"/>
      <c r="E15" s="7"/>
      <c r="F15" s="7"/>
      <c r="G15" s="7"/>
      <c r="H15" s="7"/>
      <c r="I15" s="7"/>
      <c r="J15" s="159"/>
      <c r="K15" s="159"/>
      <c r="P15" s="65"/>
      <c r="Q15" s="65"/>
      <c r="R15" s="65"/>
      <c r="S15" s="65"/>
    </row>
    <row r="16" spans="1:21" ht="14.25" customHeight="1" x14ac:dyDescent="0.3">
      <c r="B16" s="10"/>
      <c r="C16" t="s">
        <v>47</v>
      </c>
      <c r="D16" s="7">
        <v>139</v>
      </c>
      <c r="E16" s="7">
        <v>143.238</v>
      </c>
      <c r="F16" s="7">
        <v>144.24</v>
      </c>
      <c r="G16" s="7">
        <v>145.685</v>
      </c>
      <c r="H16" s="7">
        <v>148.42599999999999</v>
      </c>
      <c r="J16" s="159"/>
      <c r="K16" s="159"/>
      <c r="P16" s="65"/>
      <c r="Q16" s="65"/>
      <c r="R16" s="65"/>
      <c r="S16" s="65"/>
    </row>
    <row r="17" spans="2:19" ht="14.25" customHeight="1" x14ac:dyDescent="0.3">
      <c r="B17" s="10"/>
      <c r="C17" t="s">
        <v>50</v>
      </c>
      <c r="D17" s="7">
        <v>17</v>
      </c>
      <c r="E17" s="7">
        <v>17.100000000000001</v>
      </c>
      <c r="F17" s="7">
        <v>19.3</v>
      </c>
      <c r="G17" s="7">
        <v>22.7</v>
      </c>
      <c r="H17" s="7">
        <v>27.8</v>
      </c>
      <c r="J17" s="159"/>
      <c r="K17" s="159"/>
      <c r="L17" s="9"/>
      <c r="P17" s="65"/>
      <c r="Q17" s="65"/>
      <c r="R17" s="65"/>
      <c r="S17" s="65"/>
    </row>
    <row r="18" spans="2:19" ht="14.25" customHeight="1" x14ac:dyDescent="0.3">
      <c r="B18" s="10"/>
      <c r="C18" t="s">
        <v>53</v>
      </c>
      <c r="D18" s="7">
        <v>0</v>
      </c>
      <c r="E18" s="7">
        <v>0</v>
      </c>
      <c r="F18" s="7">
        <v>15.8</v>
      </c>
      <c r="G18" s="7">
        <v>18.100000000000001</v>
      </c>
      <c r="H18" s="7">
        <v>26.2</v>
      </c>
      <c r="J18" s="159"/>
      <c r="K18" s="159"/>
      <c r="P18" s="65"/>
      <c r="Q18" s="65"/>
      <c r="R18" s="65"/>
      <c r="S18" s="65"/>
    </row>
    <row r="19" spans="2:19" ht="14.25" customHeight="1" x14ac:dyDescent="0.3">
      <c r="B19" s="10"/>
      <c r="C19" t="s">
        <v>55</v>
      </c>
      <c r="D19" s="7">
        <v>0.3</v>
      </c>
      <c r="E19" s="7">
        <v>4</v>
      </c>
      <c r="F19" s="7">
        <v>5.4</v>
      </c>
      <c r="G19" s="7">
        <v>8.6999999999999993</v>
      </c>
      <c r="H19" s="7">
        <v>14.6</v>
      </c>
      <c r="J19" s="165"/>
      <c r="K19" s="159"/>
      <c r="P19" s="65"/>
      <c r="Q19" s="65"/>
      <c r="R19" s="65"/>
      <c r="S19" s="65"/>
    </row>
    <row r="20" spans="2:19" ht="14.25" customHeight="1" x14ac:dyDescent="0.3">
      <c r="B20" s="10"/>
      <c r="C20" t="s">
        <v>59</v>
      </c>
      <c r="D20" s="81" t="s">
        <v>79</v>
      </c>
      <c r="E20" s="81" t="s">
        <v>79</v>
      </c>
      <c r="F20" s="81" t="s">
        <v>79</v>
      </c>
      <c r="G20" s="81" t="s">
        <v>79</v>
      </c>
      <c r="H20" s="81" t="s">
        <v>79</v>
      </c>
      <c r="J20" s="184"/>
      <c r="K20" s="159"/>
      <c r="P20" s="65"/>
      <c r="Q20" s="65"/>
      <c r="R20" s="65"/>
      <c r="S20" s="65"/>
    </row>
    <row r="21" spans="2:19" ht="14.25" customHeight="1" x14ac:dyDescent="0.3">
      <c r="B21" s="10"/>
      <c r="C21" t="s">
        <v>80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J21" s="184"/>
      <c r="K21" s="159"/>
      <c r="P21" s="65"/>
      <c r="Q21" s="65"/>
      <c r="R21" s="65"/>
      <c r="S21" s="65"/>
    </row>
    <row r="22" spans="2:19" ht="14.25" customHeight="1" x14ac:dyDescent="0.3">
      <c r="B22" s="10"/>
      <c r="C22" s="12" t="s">
        <v>63</v>
      </c>
      <c r="D22" s="91">
        <f>SUM(D16:D21)</f>
        <v>157.30000000000001</v>
      </c>
      <c r="E22" s="91">
        <v>164</v>
      </c>
      <c r="F22" s="91">
        <v>185</v>
      </c>
      <c r="G22" s="91">
        <v>195</v>
      </c>
      <c r="H22" s="91">
        <v>217</v>
      </c>
      <c r="J22" s="184"/>
      <c r="K22" s="159"/>
      <c r="P22" s="65"/>
      <c r="Q22" s="65"/>
      <c r="R22" s="65"/>
      <c r="S22" s="65"/>
    </row>
    <row r="23" spans="2:19" ht="14.25" customHeight="1" x14ac:dyDescent="0.3">
      <c r="B23" s="10"/>
      <c r="D23" s="7"/>
      <c r="E23" s="7"/>
      <c r="F23" s="7"/>
      <c r="G23" s="7"/>
      <c r="H23" s="7"/>
      <c r="I23" t="s">
        <v>12</v>
      </c>
      <c r="J23" s="184"/>
      <c r="K23" s="159"/>
      <c r="P23" s="65"/>
      <c r="Q23" s="65"/>
      <c r="R23" s="65"/>
      <c r="S23" s="65"/>
    </row>
    <row r="24" spans="2:19" ht="14.25" customHeight="1" x14ac:dyDescent="0.3">
      <c r="B24" s="15"/>
      <c r="C24" s="66" t="s">
        <v>81</v>
      </c>
      <c r="D24" s="92">
        <f>D22-D14</f>
        <v>18.300000000000011</v>
      </c>
      <c r="E24" s="92">
        <f>E22-E14</f>
        <v>0.75199999999998113</v>
      </c>
      <c r="F24" s="92">
        <f t="shared" ref="F24:H24" si="1">F22-F14</f>
        <v>5.3410000000000082</v>
      </c>
      <c r="G24" s="92">
        <f t="shared" si="1"/>
        <v>0.49799999999999045</v>
      </c>
      <c r="H24" s="92">
        <f t="shared" si="1"/>
        <v>-2.8290000000000077</v>
      </c>
      <c r="I24" s="16"/>
      <c r="J24" s="184"/>
      <c r="K24" s="159"/>
      <c r="L24" s="93"/>
      <c r="M24" s="105" t="s">
        <v>27</v>
      </c>
      <c r="N24" s="105"/>
      <c r="O24" s="105"/>
      <c r="P24" s="106"/>
      <c r="Q24" s="106"/>
      <c r="R24" s="106"/>
      <c r="S24" s="65"/>
    </row>
    <row r="25" spans="2:19" ht="14.25" customHeight="1" x14ac:dyDescent="0.3">
      <c r="B25" s="10"/>
      <c r="D25" s="104" t="s">
        <v>66</v>
      </c>
      <c r="E25" t="s">
        <v>43</v>
      </c>
      <c r="F25" t="s">
        <v>43</v>
      </c>
      <c r="J25" s="159"/>
      <c r="K25" s="159"/>
      <c r="L25" s="93"/>
      <c r="M25" s="105">
        <f>MATCH($J$10,B8:$B$100,0)-1</f>
        <v>19</v>
      </c>
      <c r="N25" s="105">
        <f>MATCH(N$26,$C$7:$H$7,0)</f>
        <v>2</v>
      </c>
      <c r="O25" s="105">
        <f>MATCH(O$26,$C$7:$H$7,0)</f>
        <v>3</v>
      </c>
      <c r="P25" s="105">
        <f>MATCH(P$26,$C$7:$H$7,0)</f>
        <v>4</v>
      </c>
      <c r="Q25" s="105">
        <f>MATCH(Q$26,$C$7:$H$7,0)</f>
        <v>5</v>
      </c>
      <c r="R25" s="105">
        <f>MATCH(R$26,$C$7:$H$7,0)</f>
        <v>6</v>
      </c>
    </row>
    <row r="26" spans="2:19" ht="14.25" customHeight="1" x14ac:dyDescent="0.3">
      <c r="B26" s="10"/>
      <c r="C26" s="9"/>
      <c r="D26" s="9">
        <v>2024</v>
      </c>
      <c r="E26" s="9">
        <v>2030</v>
      </c>
      <c r="F26" s="64">
        <v>2035</v>
      </c>
      <c r="G26" s="64">
        <v>2040</v>
      </c>
      <c r="H26" s="64">
        <v>2050</v>
      </c>
      <c r="J26" s="159"/>
      <c r="K26" s="159"/>
      <c r="L26" s="10"/>
      <c r="M26" s="107"/>
      <c r="N26" s="107">
        <v>2024</v>
      </c>
      <c r="O26" s="107">
        <v>2030</v>
      </c>
      <c r="P26" s="108">
        <v>2035</v>
      </c>
      <c r="Q26" s="108">
        <v>2040</v>
      </c>
      <c r="R26" s="108">
        <v>2050</v>
      </c>
    </row>
    <row r="27" spans="2:19" ht="14.25" customHeight="1" x14ac:dyDescent="0.3">
      <c r="B27" s="10" t="s">
        <v>72</v>
      </c>
      <c r="C27" s="52" t="s">
        <v>70</v>
      </c>
      <c r="D27" s="7">
        <v>85</v>
      </c>
      <c r="E27" s="7">
        <v>84.514999999999986</v>
      </c>
      <c r="F27" s="7">
        <v>84.671999999999983</v>
      </c>
      <c r="G27" s="7">
        <v>82.86399999999999</v>
      </c>
      <c r="H27" s="7">
        <v>84.691999999999993</v>
      </c>
      <c r="J27" s="159"/>
      <c r="K27" s="159"/>
      <c r="L27" s="93">
        <f t="shared" ref="L27:L33" ca="1" si="2">MATCH($M27,OFFSET($B$8,$M$25,1,17),0)-1</f>
        <v>0</v>
      </c>
      <c r="M27" s="109" t="s">
        <v>70</v>
      </c>
      <c r="N27" s="110">
        <f t="shared" ref="N27:R33" ca="1" si="3">OFFSET($B$8,$M$25+$L27,N$25)</f>
        <v>85</v>
      </c>
      <c r="O27" s="110">
        <f t="shared" ca="1" si="3"/>
        <v>84.514999999999986</v>
      </c>
      <c r="P27" s="110">
        <f t="shared" ca="1" si="3"/>
        <v>84.671999999999983</v>
      </c>
      <c r="Q27" s="110">
        <f t="shared" ca="1" si="3"/>
        <v>82.86399999999999</v>
      </c>
      <c r="R27" s="110">
        <f t="shared" ca="1" si="3"/>
        <v>84.691999999999993</v>
      </c>
    </row>
    <row r="28" spans="2:19" ht="14.25" customHeight="1" x14ac:dyDescent="0.3">
      <c r="B28" s="10"/>
      <c r="C28" s="52" t="s">
        <v>71</v>
      </c>
      <c r="D28" s="7">
        <v>2</v>
      </c>
      <c r="E28" s="7">
        <v>6.5960000000000001</v>
      </c>
      <c r="F28" s="7">
        <v>13.9</v>
      </c>
      <c r="G28" s="7">
        <v>27.55</v>
      </c>
      <c r="H28" s="7">
        <v>26.213999999999999</v>
      </c>
      <c r="I28" s="7"/>
      <c r="J28" s="159"/>
      <c r="K28" s="159"/>
      <c r="L28" s="93">
        <f t="shared" ca="1" si="2"/>
        <v>1</v>
      </c>
      <c r="M28" s="109" t="s">
        <v>71</v>
      </c>
      <c r="N28" s="110">
        <f t="shared" ca="1" si="3"/>
        <v>2</v>
      </c>
      <c r="O28" s="110">
        <f t="shared" ca="1" si="3"/>
        <v>6.5960000000000001</v>
      </c>
      <c r="P28" s="110">
        <f t="shared" ca="1" si="3"/>
        <v>13.9</v>
      </c>
      <c r="Q28" s="110">
        <f t="shared" ca="1" si="3"/>
        <v>27.55</v>
      </c>
      <c r="R28" s="110">
        <f t="shared" ca="1" si="3"/>
        <v>26.213999999999999</v>
      </c>
    </row>
    <row r="29" spans="2:19" ht="14.25" customHeight="1" x14ac:dyDescent="0.3">
      <c r="B29" s="10"/>
      <c r="C29" s="52" t="s">
        <v>73</v>
      </c>
      <c r="D29" s="7">
        <v>0</v>
      </c>
      <c r="E29" s="7">
        <v>8.6539999999999999</v>
      </c>
      <c r="F29" s="7">
        <v>16.251999999999999</v>
      </c>
      <c r="G29" s="7">
        <v>30.379000000000001</v>
      </c>
      <c r="H29" s="7">
        <v>43.654000000000003</v>
      </c>
      <c r="I29" s="7"/>
      <c r="J29" s="159"/>
      <c r="K29" s="159"/>
      <c r="L29" s="93">
        <f t="shared" ca="1" si="2"/>
        <v>3</v>
      </c>
      <c r="M29" s="109" t="s">
        <v>76</v>
      </c>
      <c r="N29" s="110">
        <f t="shared" ca="1" si="3"/>
        <v>49</v>
      </c>
      <c r="O29" s="110">
        <f t="shared" ca="1" si="3"/>
        <v>66.926000000000002</v>
      </c>
      <c r="P29" s="110">
        <f t="shared" ca="1" si="3"/>
        <v>68.932000000000002</v>
      </c>
      <c r="Q29" s="110">
        <f t="shared" ca="1" si="3"/>
        <v>70.144000000000005</v>
      </c>
      <c r="R29" s="110">
        <f t="shared" ca="1" si="3"/>
        <v>74.144000000000005</v>
      </c>
    </row>
    <row r="30" spans="2:19" ht="14.25" customHeight="1" x14ac:dyDescent="0.3">
      <c r="B30" s="10"/>
      <c r="C30" s="52" t="s">
        <v>76</v>
      </c>
      <c r="D30" s="7">
        <v>49</v>
      </c>
      <c r="E30" s="7">
        <v>66.926000000000002</v>
      </c>
      <c r="F30" s="7">
        <v>68.932000000000002</v>
      </c>
      <c r="G30" s="7">
        <v>70.144000000000005</v>
      </c>
      <c r="H30" s="7">
        <v>74.144000000000005</v>
      </c>
      <c r="J30" s="159"/>
      <c r="K30" s="159"/>
      <c r="L30" s="93">
        <f t="shared" ca="1" si="2"/>
        <v>4</v>
      </c>
      <c r="M30" s="109" t="s">
        <v>78</v>
      </c>
      <c r="N30" s="110">
        <f t="shared" ca="1" si="3"/>
        <v>0.4</v>
      </c>
      <c r="O30" s="110">
        <f t="shared" ca="1" si="3"/>
        <v>0.4</v>
      </c>
      <c r="P30" s="110">
        <f t="shared" ca="1" si="3"/>
        <v>0.4</v>
      </c>
      <c r="Q30" s="110">
        <f t="shared" ca="1" si="3"/>
        <v>0.4</v>
      </c>
      <c r="R30" s="110">
        <f t="shared" ca="1" si="3"/>
        <v>0.4</v>
      </c>
    </row>
    <row r="31" spans="2:19" ht="14.25" customHeight="1" x14ac:dyDescent="0.3">
      <c r="B31" s="10"/>
      <c r="C31" s="52" t="s">
        <v>78</v>
      </c>
      <c r="D31" s="81">
        <v>0.4</v>
      </c>
      <c r="E31" s="81">
        <v>0.4</v>
      </c>
      <c r="F31" s="81">
        <v>0.4</v>
      </c>
      <c r="G31" s="81">
        <v>0.4</v>
      </c>
      <c r="H31" s="81">
        <v>0.4</v>
      </c>
      <c r="J31" s="159"/>
      <c r="K31" s="159"/>
      <c r="L31" s="93">
        <f t="shared" ca="1" si="2"/>
        <v>5</v>
      </c>
      <c r="M31" s="109" t="s">
        <v>106</v>
      </c>
      <c r="N31" s="110">
        <f t="shared" ca="1" si="3"/>
        <v>4</v>
      </c>
      <c r="O31" s="111">
        <f t="shared" ca="1" si="3"/>
        <v>8.8000000000000007</v>
      </c>
      <c r="P31" s="111">
        <f t="shared" ca="1" si="3"/>
        <v>9.9</v>
      </c>
      <c r="Q31" s="111">
        <f t="shared" ca="1" si="3"/>
        <v>10.298999999999999</v>
      </c>
      <c r="R31" s="111">
        <f t="shared" ca="1" si="3"/>
        <v>16.5</v>
      </c>
    </row>
    <row r="32" spans="2:19" ht="14.25" customHeight="1" x14ac:dyDescent="0.3">
      <c r="B32" s="10"/>
      <c r="C32" s="167" t="s">
        <v>106</v>
      </c>
      <c r="D32" s="7">
        <v>4</v>
      </c>
      <c r="E32" s="7">
        <v>8.8000000000000007</v>
      </c>
      <c r="F32" s="7">
        <v>9.9</v>
      </c>
      <c r="G32" s="7">
        <v>10.298999999999999</v>
      </c>
      <c r="H32" s="7">
        <v>16.5</v>
      </c>
      <c r="J32" s="159"/>
      <c r="K32" s="159"/>
      <c r="L32" s="93">
        <f t="shared" ca="1" si="2"/>
        <v>2</v>
      </c>
      <c r="M32" s="109" t="s">
        <v>73</v>
      </c>
      <c r="N32" s="110">
        <f t="shared" ca="1" si="3"/>
        <v>0</v>
      </c>
      <c r="O32" s="110">
        <f t="shared" ca="1" si="3"/>
        <v>8.6539999999999999</v>
      </c>
      <c r="P32" s="110">
        <f t="shared" ca="1" si="3"/>
        <v>16.251999999999999</v>
      </c>
      <c r="Q32" s="110">
        <f t="shared" ca="1" si="3"/>
        <v>30.379000000000001</v>
      </c>
      <c r="R32" s="110">
        <f t="shared" ca="1" si="3"/>
        <v>43.654000000000003</v>
      </c>
    </row>
    <row r="33" spans="2:19" ht="14.25" customHeight="1" x14ac:dyDescent="0.3">
      <c r="B33" s="10"/>
      <c r="C33" s="11" t="s">
        <v>41</v>
      </c>
      <c r="D33" s="68">
        <v>140</v>
      </c>
      <c r="E33" s="68">
        <v>175.88399999999996</v>
      </c>
      <c r="F33" s="68">
        <v>194.04900000000001</v>
      </c>
      <c r="G33" s="68">
        <v>221.62899999999999</v>
      </c>
      <c r="H33" s="68">
        <v>245.59699999999998</v>
      </c>
      <c r="I33" s="7"/>
      <c r="J33" s="159"/>
      <c r="K33" s="159"/>
      <c r="L33" s="93">
        <f t="shared" ca="1" si="2"/>
        <v>6</v>
      </c>
      <c r="M33" s="112" t="s">
        <v>41</v>
      </c>
      <c r="N33" s="113">
        <f t="shared" ca="1" si="3"/>
        <v>140</v>
      </c>
      <c r="O33" s="113">
        <f t="shared" ca="1" si="3"/>
        <v>175.88399999999996</v>
      </c>
      <c r="P33" s="113">
        <f t="shared" ca="1" si="3"/>
        <v>194.04900000000001</v>
      </c>
      <c r="Q33" s="113">
        <f t="shared" ca="1" si="3"/>
        <v>221.62899999999999</v>
      </c>
      <c r="R33" s="113">
        <f t="shared" ca="1" si="3"/>
        <v>245.59699999999998</v>
      </c>
    </row>
    <row r="34" spans="2:19" ht="14.25" customHeight="1" x14ac:dyDescent="0.3">
      <c r="B34" s="10"/>
      <c r="D34" s="97"/>
      <c r="E34" s="97"/>
      <c r="F34" s="97"/>
      <c r="G34" s="97"/>
      <c r="H34" s="97"/>
      <c r="I34" s="7"/>
      <c r="J34" s="159"/>
      <c r="K34" s="159"/>
      <c r="L34" s="93"/>
      <c r="M34" s="114"/>
      <c r="N34" s="110"/>
      <c r="O34" s="110"/>
      <c r="P34" s="110"/>
      <c r="Q34" s="110"/>
      <c r="R34" s="110"/>
    </row>
    <row r="35" spans="2:19" ht="14.25" customHeight="1" x14ac:dyDescent="0.3">
      <c r="B35" s="10"/>
      <c r="C35" t="s">
        <v>47</v>
      </c>
      <c r="D35" s="7">
        <v>70</v>
      </c>
      <c r="E35" s="7">
        <v>68.426000000000002</v>
      </c>
      <c r="F35" s="7">
        <v>68.381</v>
      </c>
      <c r="G35" s="7">
        <v>68.855000000000004</v>
      </c>
      <c r="H35" s="7">
        <v>69.238</v>
      </c>
      <c r="J35" s="159"/>
      <c r="K35" s="159"/>
      <c r="L35" s="93">
        <f t="shared" ref="L35:L41" ca="1" si="4">MATCH($M35,OFFSET($B$8,$M$25,1,17),0)-1</f>
        <v>12</v>
      </c>
      <c r="M35" s="114" t="s">
        <v>59</v>
      </c>
      <c r="N35" s="110">
        <f t="shared" ref="N35:R41" ca="1" si="5">OFFSET($B$8,$M$25+$L35,N$25)</f>
        <v>50</v>
      </c>
      <c r="O35" s="110">
        <f t="shared" ca="1" si="5"/>
        <v>48.188000000000002</v>
      </c>
      <c r="P35" s="110">
        <f t="shared" ca="1" si="5"/>
        <v>46</v>
      </c>
      <c r="Q35" s="110">
        <f t="shared" ca="1" si="5"/>
        <v>41.5</v>
      </c>
      <c r="R35" s="110">
        <f t="shared" ca="1" si="5"/>
        <v>41.7</v>
      </c>
    </row>
    <row r="36" spans="2:19" ht="14.25" customHeight="1" x14ac:dyDescent="0.3">
      <c r="B36" s="10"/>
      <c r="C36" t="s">
        <v>50</v>
      </c>
      <c r="D36" s="7">
        <v>37</v>
      </c>
      <c r="E36" s="7">
        <v>58</v>
      </c>
      <c r="F36" s="7">
        <v>62</v>
      </c>
      <c r="G36" s="7">
        <v>72</v>
      </c>
      <c r="H36" s="7">
        <v>80</v>
      </c>
      <c r="J36" s="159"/>
      <c r="K36" s="159"/>
      <c r="L36" s="93">
        <f t="shared" ca="1" si="4"/>
        <v>13</v>
      </c>
      <c r="M36" s="114" t="s">
        <v>80</v>
      </c>
      <c r="N36" s="110">
        <f t="shared" ca="1" si="5"/>
        <v>13</v>
      </c>
      <c r="O36" s="110">
        <f t="shared" ca="1" si="5"/>
        <v>13.086</v>
      </c>
      <c r="P36" s="110">
        <f t="shared" ca="1" si="5"/>
        <v>12.603</v>
      </c>
      <c r="Q36" s="110">
        <f t="shared" ca="1" si="5"/>
        <v>14.413</v>
      </c>
      <c r="R36" s="110">
        <f t="shared" ca="1" si="5"/>
        <v>15.364000000000001</v>
      </c>
    </row>
    <row r="37" spans="2:19" ht="14.25" customHeight="1" x14ac:dyDescent="0.3">
      <c r="B37" s="10"/>
      <c r="C37" t="s">
        <v>53</v>
      </c>
      <c r="D37" s="7">
        <v>1</v>
      </c>
      <c r="E37" s="7">
        <v>3.6</v>
      </c>
      <c r="F37" s="7">
        <v>8.6999999999999993</v>
      </c>
      <c r="G37" s="7">
        <v>17.2</v>
      </c>
      <c r="H37" s="7">
        <v>28.9</v>
      </c>
      <c r="J37"/>
      <c r="K37" s="159"/>
      <c r="L37" s="93">
        <f t="shared" ca="1" si="4"/>
        <v>8</v>
      </c>
      <c r="M37" s="114" t="s">
        <v>47</v>
      </c>
      <c r="N37" s="110">
        <f t="shared" ca="1" si="5"/>
        <v>70</v>
      </c>
      <c r="O37" s="110">
        <f t="shared" ca="1" si="5"/>
        <v>68.426000000000002</v>
      </c>
      <c r="P37" s="110">
        <f t="shared" ca="1" si="5"/>
        <v>68.381</v>
      </c>
      <c r="Q37" s="110">
        <f t="shared" ca="1" si="5"/>
        <v>68.855000000000004</v>
      </c>
      <c r="R37" s="110">
        <f t="shared" ca="1" si="5"/>
        <v>69.238</v>
      </c>
    </row>
    <row r="38" spans="2:19" ht="14.25" customHeight="1" x14ac:dyDescent="0.3">
      <c r="B38" s="10"/>
      <c r="C38" t="s">
        <v>55</v>
      </c>
      <c r="D38" s="7">
        <v>4</v>
      </c>
      <c r="E38" s="7">
        <v>7.8</v>
      </c>
      <c r="F38" s="7">
        <v>10.7</v>
      </c>
      <c r="G38" s="7">
        <v>14.3</v>
      </c>
      <c r="H38" s="7">
        <v>20</v>
      </c>
      <c r="J38"/>
      <c r="K38" s="159"/>
      <c r="L38" s="93">
        <f t="shared" ca="1" si="4"/>
        <v>9</v>
      </c>
      <c r="M38" s="114" t="s">
        <v>50</v>
      </c>
      <c r="N38" s="110">
        <f t="shared" ca="1" si="5"/>
        <v>37</v>
      </c>
      <c r="O38" s="110">
        <f t="shared" ca="1" si="5"/>
        <v>58</v>
      </c>
      <c r="P38" s="110">
        <f t="shared" ca="1" si="5"/>
        <v>62</v>
      </c>
      <c r="Q38" s="110">
        <f t="shared" ca="1" si="5"/>
        <v>72</v>
      </c>
      <c r="R38" s="110">
        <f t="shared" ca="1" si="5"/>
        <v>80</v>
      </c>
    </row>
    <row r="39" spans="2:19" ht="14.25" customHeight="1" x14ac:dyDescent="0.3">
      <c r="B39" s="10"/>
      <c r="C39" t="s">
        <v>59</v>
      </c>
      <c r="D39" s="81">
        <v>50</v>
      </c>
      <c r="E39" s="81">
        <v>48.188000000000002</v>
      </c>
      <c r="F39" s="81">
        <v>46</v>
      </c>
      <c r="G39" s="81">
        <v>41.5</v>
      </c>
      <c r="H39" s="81">
        <v>41.7</v>
      </c>
      <c r="J39"/>
      <c r="K39" s="159"/>
      <c r="L39" s="93">
        <f t="shared" ca="1" si="4"/>
        <v>10</v>
      </c>
      <c r="M39" s="114" t="s">
        <v>53</v>
      </c>
      <c r="N39" s="110">
        <f t="shared" ca="1" si="5"/>
        <v>1</v>
      </c>
      <c r="O39" s="110">
        <f t="shared" ca="1" si="5"/>
        <v>3.6</v>
      </c>
      <c r="P39" s="110">
        <f t="shared" ca="1" si="5"/>
        <v>8.6999999999999993</v>
      </c>
      <c r="Q39" s="110">
        <f t="shared" ca="1" si="5"/>
        <v>17.2</v>
      </c>
      <c r="R39" s="110">
        <f t="shared" ca="1" si="5"/>
        <v>28.9</v>
      </c>
    </row>
    <row r="40" spans="2:19" ht="14.25" customHeight="1" x14ac:dyDescent="0.3">
      <c r="B40" s="10"/>
      <c r="C40" t="s">
        <v>80</v>
      </c>
      <c r="D40" s="7">
        <v>13</v>
      </c>
      <c r="E40" s="7">
        <v>13.086</v>
      </c>
      <c r="F40" s="7">
        <v>12.603</v>
      </c>
      <c r="G40" s="7">
        <v>14.413</v>
      </c>
      <c r="H40" s="7">
        <v>15.364000000000001</v>
      </c>
      <c r="J40"/>
      <c r="K40" s="159"/>
      <c r="L40" s="93">
        <f t="shared" ca="1" si="4"/>
        <v>11</v>
      </c>
      <c r="M40" s="114" t="s">
        <v>55</v>
      </c>
      <c r="N40" s="110">
        <f t="shared" ca="1" si="5"/>
        <v>4</v>
      </c>
      <c r="O40" s="110">
        <f t="shared" ca="1" si="5"/>
        <v>7.8</v>
      </c>
      <c r="P40" s="110">
        <f t="shared" ca="1" si="5"/>
        <v>10.7</v>
      </c>
      <c r="Q40" s="110">
        <f t="shared" ca="1" si="5"/>
        <v>14.3</v>
      </c>
      <c r="R40" s="110">
        <f t="shared" ca="1" si="5"/>
        <v>20</v>
      </c>
    </row>
    <row r="41" spans="2:19" ht="14.25" customHeight="1" x14ac:dyDescent="0.3">
      <c r="B41" s="10"/>
      <c r="C41" s="12" t="s">
        <v>63</v>
      </c>
      <c r="D41" s="91">
        <v>175</v>
      </c>
      <c r="E41" s="91">
        <v>198.45399999999998</v>
      </c>
      <c r="F41" s="91">
        <v>207.93200000000002</v>
      </c>
      <c r="G41" s="91">
        <v>227.33300000000003</v>
      </c>
      <c r="H41" s="91">
        <v>253.96700000000001</v>
      </c>
      <c r="J41"/>
      <c r="K41" s="159"/>
      <c r="L41" s="93">
        <f t="shared" ca="1" si="4"/>
        <v>14</v>
      </c>
      <c r="M41" s="115" t="s">
        <v>63</v>
      </c>
      <c r="N41" s="116">
        <f t="shared" ca="1" si="5"/>
        <v>175</v>
      </c>
      <c r="O41" s="116">
        <f t="shared" ca="1" si="5"/>
        <v>198.45399999999998</v>
      </c>
      <c r="P41" s="116">
        <f t="shared" ca="1" si="5"/>
        <v>207.93200000000002</v>
      </c>
      <c r="Q41" s="116">
        <f t="shared" ca="1" si="5"/>
        <v>227.33300000000003</v>
      </c>
      <c r="R41" s="116">
        <f t="shared" ca="1" si="5"/>
        <v>253.96700000000001</v>
      </c>
    </row>
    <row r="42" spans="2:19" ht="14.25" customHeight="1" x14ac:dyDescent="0.3">
      <c r="B42" s="10"/>
      <c r="D42" s="97"/>
      <c r="E42" s="97"/>
      <c r="F42" s="97"/>
      <c r="G42" s="97"/>
      <c r="H42" s="97"/>
      <c r="J42"/>
      <c r="K42" s="159"/>
      <c r="L42" s="93"/>
      <c r="M42" s="114"/>
      <c r="N42" s="110"/>
      <c r="O42" s="110"/>
      <c r="P42" s="110"/>
      <c r="Q42" s="110"/>
      <c r="R42" s="110"/>
    </row>
    <row r="43" spans="2:19" ht="14.25" customHeight="1" x14ac:dyDescent="0.3">
      <c r="B43" s="15"/>
      <c r="C43" s="66" t="s">
        <v>81</v>
      </c>
      <c r="D43" s="92">
        <f>D41-D33</f>
        <v>35</v>
      </c>
      <c r="E43" s="92">
        <f t="shared" ref="E43:H43" si="6">E41-E33</f>
        <v>22.570000000000022</v>
      </c>
      <c r="F43" s="92">
        <f t="shared" si="6"/>
        <v>13.88300000000001</v>
      </c>
      <c r="G43" s="92">
        <f t="shared" si="6"/>
        <v>5.7040000000000362</v>
      </c>
      <c r="H43" s="92">
        <f t="shared" si="6"/>
        <v>8.370000000000033</v>
      </c>
      <c r="I43" s="16"/>
      <c r="J43"/>
      <c r="K43" s="159"/>
      <c r="L43" s="93">
        <f ca="1">MATCH($M43,OFFSET($B$8,$M$25,1,17),0)-1</f>
        <v>16</v>
      </c>
      <c r="M43" s="117" t="s">
        <v>81</v>
      </c>
      <c r="N43" s="118">
        <f ca="1">OFFSET($B$8,$M$25+$L43,N$25)</f>
        <v>35</v>
      </c>
      <c r="O43" s="118">
        <f ca="1">OFFSET($B$8,$M$25+$L43,O$25)</f>
        <v>22.570000000000022</v>
      </c>
      <c r="P43" s="118">
        <f ca="1">OFFSET($B$8,$M$25+$L43,P$25)</f>
        <v>13.88300000000001</v>
      </c>
      <c r="Q43" s="118">
        <f ca="1">OFFSET($B$8,$M$25+$L43,Q$25)</f>
        <v>5.7040000000000362</v>
      </c>
      <c r="R43" s="118">
        <f ca="1">OFFSET($B$8,$M$25+$L43,R$25)</f>
        <v>8.370000000000033</v>
      </c>
    </row>
    <row r="44" spans="2:19" ht="14.1" customHeight="1" x14ac:dyDescent="0.3">
      <c r="B44" s="10"/>
      <c r="D44" s="104" t="s">
        <v>66</v>
      </c>
      <c r="E44" t="s">
        <v>43</v>
      </c>
      <c r="F44" t="s">
        <v>43</v>
      </c>
      <c r="J44"/>
      <c r="K44" s="159"/>
      <c r="P44" s="65"/>
      <c r="Q44" s="65"/>
      <c r="R44" s="65"/>
      <c r="S44" s="65"/>
    </row>
    <row r="45" spans="2:19" ht="14.25" customHeight="1" x14ac:dyDescent="0.3">
      <c r="B45" s="10"/>
      <c r="C45" s="9"/>
      <c r="D45" s="9">
        <v>2024</v>
      </c>
      <c r="E45" s="9">
        <v>2030</v>
      </c>
      <c r="F45" s="64">
        <v>2035</v>
      </c>
      <c r="G45" s="64">
        <v>2040</v>
      </c>
      <c r="H45" s="64">
        <v>2050</v>
      </c>
      <c r="J45"/>
      <c r="K45" s="159"/>
      <c r="P45" s="65"/>
      <c r="Q45" s="65"/>
      <c r="R45" s="65"/>
      <c r="S45" s="65"/>
    </row>
    <row r="46" spans="2:19" ht="14.25" customHeight="1" x14ac:dyDescent="0.3">
      <c r="B46" s="10" t="s">
        <v>75</v>
      </c>
      <c r="C46" s="52" t="s">
        <v>70</v>
      </c>
      <c r="D46" s="7">
        <v>49</v>
      </c>
      <c r="E46" s="7">
        <v>50.264000000000003</v>
      </c>
      <c r="F46" s="7">
        <v>52.982999999999997</v>
      </c>
      <c r="G46" s="7">
        <v>54.707000000000001</v>
      </c>
      <c r="H46" s="7">
        <v>57.585999999999999</v>
      </c>
      <c r="J46" s="159"/>
      <c r="K46" s="159"/>
      <c r="P46" s="65"/>
      <c r="Q46" s="65"/>
      <c r="R46" s="65"/>
      <c r="S46" s="65"/>
    </row>
    <row r="47" spans="2:19" ht="14.25" customHeight="1" x14ac:dyDescent="0.3">
      <c r="B47" s="10"/>
      <c r="C47" s="52" t="s">
        <v>71</v>
      </c>
      <c r="D47" s="7">
        <v>0.2</v>
      </c>
      <c r="E47" s="7">
        <v>2.4</v>
      </c>
      <c r="F47" s="7">
        <v>5</v>
      </c>
      <c r="G47" s="7">
        <v>7.4</v>
      </c>
      <c r="H47" s="7">
        <v>10.28</v>
      </c>
      <c r="I47" s="7"/>
      <c r="J47" s="159"/>
      <c r="K47" s="159"/>
      <c r="L47" s="7"/>
      <c r="M47" s="7"/>
      <c r="N47" s="7"/>
      <c r="P47" s="65"/>
      <c r="Q47" s="65"/>
      <c r="R47" s="65"/>
      <c r="S47" s="65"/>
    </row>
    <row r="48" spans="2:19" ht="14.25" customHeight="1" x14ac:dyDescent="0.3">
      <c r="B48" s="10"/>
      <c r="C48" s="52" t="s">
        <v>73</v>
      </c>
      <c r="D48" s="7">
        <v>0</v>
      </c>
      <c r="E48" s="7">
        <v>8.6340000000000003</v>
      </c>
      <c r="F48" s="7">
        <v>11.311</v>
      </c>
      <c r="G48" s="7">
        <v>18.224</v>
      </c>
      <c r="H48" s="7">
        <v>28.201000000000001</v>
      </c>
      <c r="I48" s="7"/>
      <c r="J48" s="159"/>
      <c r="K48" s="159"/>
      <c r="L48" s="7"/>
      <c r="M48" s="7"/>
      <c r="N48" s="7"/>
      <c r="P48" s="65"/>
      <c r="Q48" s="65"/>
      <c r="R48" s="65"/>
      <c r="S48" s="65"/>
    </row>
    <row r="49" spans="2:19" ht="14.25" customHeight="1" x14ac:dyDescent="0.3">
      <c r="B49" s="10"/>
      <c r="C49" s="52" t="s">
        <v>76</v>
      </c>
      <c r="D49" s="81">
        <v>32</v>
      </c>
      <c r="E49" s="81">
        <v>41.583000000000006</v>
      </c>
      <c r="F49" s="81">
        <v>43.878999999999998</v>
      </c>
      <c r="G49" s="81">
        <v>45.197000000000003</v>
      </c>
      <c r="H49" s="81">
        <v>47.518000000000001</v>
      </c>
      <c r="J49" s="159"/>
      <c r="K49" s="159"/>
      <c r="P49" s="65"/>
      <c r="Q49" s="65"/>
      <c r="R49" s="65"/>
      <c r="S49" s="65"/>
    </row>
    <row r="50" spans="2:19" ht="14.25" customHeight="1" x14ac:dyDescent="0.3">
      <c r="B50" s="10"/>
      <c r="C50" s="52" t="s">
        <v>78</v>
      </c>
      <c r="D50" s="81">
        <v>0</v>
      </c>
      <c r="E50" s="81">
        <v>0</v>
      </c>
      <c r="F50" s="81">
        <v>0</v>
      </c>
      <c r="G50" s="81">
        <v>0</v>
      </c>
      <c r="H50" s="81">
        <v>0</v>
      </c>
      <c r="J50" s="159"/>
      <c r="K50" s="159"/>
      <c r="P50" s="65"/>
      <c r="Q50" s="65"/>
      <c r="R50" s="65"/>
      <c r="S50" s="65"/>
    </row>
    <row r="51" spans="2:19" ht="14.25" customHeight="1" x14ac:dyDescent="0.3">
      <c r="B51" s="10"/>
      <c r="C51" s="167" t="s">
        <v>106</v>
      </c>
      <c r="D51" s="7">
        <v>2</v>
      </c>
      <c r="E51" s="7">
        <v>3.8</v>
      </c>
      <c r="F51" s="7">
        <v>4.5</v>
      </c>
      <c r="G51" s="7">
        <v>6</v>
      </c>
      <c r="H51" s="7">
        <v>7.5</v>
      </c>
      <c r="J51" s="159"/>
      <c r="K51" s="159"/>
      <c r="P51" s="65"/>
      <c r="Q51" s="65"/>
      <c r="R51" s="65"/>
      <c r="S51" s="65"/>
    </row>
    <row r="52" spans="2:19" ht="14.25" customHeight="1" x14ac:dyDescent="0.3">
      <c r="B52" s="10"/>
      <c r="C52" s="11" t="s">
        <v>41</v>
      </c>
      <c r="D52" s="68">
        <v>84</v>
      </c>
      <c r="E52" s="68">
        <v>106.681</v>
      </c>
      <c r="F52" s="68">
        <v>117.67299999999999</v>
      </c>
      <c r="G52" s="68">
        <v>131.52799999999999</v>
      </c>
      <c r="H52" s="68">
        <v>151.08499999999998</v>
      </c>
      <c r="I52" s="7"/>
      <c r="J52" s="159"/>
      <c r="K52" s="159"/>
      <c r="L52" s="7"/>
      <c r="P52" s="65"/>
      <c r="Q52" s="65"/>
      <c r="R52" s="65"/>
      <c r="S52" s="65"/>
    </row>
    <row r="53" spans="2:19" ht="14.25" customHeight="1" x14ac:dyDescent="0.3">
      <c r="B53" s="10"/>
      <c r="D53" s="97"/>
      <c r="E53" s="97"/>
      <c r="F53" s="97"/>
      <c r="G53" s="97"/>
      <c r="H53" s="97"/>
      <c r="I53" s="7"/>
      <c r="J53" s="159"/>
      <c r="K53" s="159"/>
      <c r="P53" s="65"/>
      <c r="Q53" s="65"/>
      <c r="R53" s="65"/>
      <c r="S53" s="65"/>
    </row>
    <row r="54" spans="2:19" ht="14.25" customHeight="1" x14ac:dyDescent="0.3">
      <c r="B54" s="10"/>
      <c r="C54" t="s">
        <v>47</v>
      </c>
      <c r="D54" s="7">
        <v>13.9</v>
      </c>
      <c r="E54" s="7">
        <v>13.5</v>
      </c>
      <c r="F54" s="7">
        <v>12.7</v>
      </c>
      <c r="G54" s="7">
        <v>12.5</v>
      </c>
      <c r="H54" s="7">
        <v>12.8</v>
      </c>
      <c r="J54" s="159"/>
      <c r="K54" s="159"/>
      <c r="P54" s="65"/>
      <c r="Q54" s="65"/>
      <c r="R54" s="65"/>
      <c r="S54" s="65"/>
    </row>
    <row r="55" spans="2:19" ht="14.25" customHeight="1" x14ac:dyDescent="0.3">
      <c r="B55" s="10"/>
      <c r="C55" t="s">
        <v>50</v>
      </c>
      <c r="D55" s="7">
        <v>19</v>
      </c>
      <c r="E55" s="7">
        <v>43</v>
      </c>
      <c r="F55" s="7">
        <v>57</v>
      </c>
      <c r="G55" s="7">
        <v>62</v>
      </c>
      <c r="H55" s="7">
        <v>69</v>
      </c>
      <c r="P55" s="65"/>
      <c r="Q55" s="65"/>
      <c r="R55" s="65"/>
      <c r="S55" s="65"/>
    </row>
    <row r="56" spans="2:19" ht="14.25" customHeight="1" x14ac:dyDescent="0.3">
      <c r="B56" s="10"/>
      <c r="C56" t="s">
        <v>53</v>
      </c>
      <c r="D56" s="7">
        <v>0</v>
      </c>
      <c r="E56" s="7">
        <v>2.5</v>
      </c>
      <c r="F56" s="7">
        <v>2.5</v>
      </c>
      <c r="G56" s="7">
        <v>5</v>
      </c>
      <c r="H56" s="7">
        <v>10.5</v>
      </c>
      <c r="J56" s="159"/>
      <c r="K56" s="159"/>
      <c r="P56" s="65"/>
      <c r="Q56" s="65"/>
      <c r="R56" s="65"/>
      <c r="S56" s="65"/>
    </row>
    <row r="57" spans="2:19" ht="14.25" customHeight="1" x14ac:dyDescent="0.3">
      <c r="B57" s="10"/>
      <c r="C57" t="s">
        <v>55</v>
      </c>
      <c r="D57" s="7">
        <v>1</v>
      </c>
      <c r="E57" s="7">
        <v>7</v>
      </c>
      <c r="F57" s="7">
        <v>9</v>
      </c>
      <c r="G57" s="7">
        <v>12.7</v>
      </c>
      <c r="H57" s="7">
        <v>17.600000000000001</v>
      </c>
      <c r="J57" s="159"/>
      <c r="K57" s="159"/>
      <c r="P57" s="65"/>
      <c r="Q57" s="65"/>
      <c r="R57" s="65"/>
      <c r="S57" s="65"/>
    </row>
    <row r="58" spans="2:19" ht="14.25" customHeight="1" x14ac:dyDescent="0.3">
      <c r="B58" s="10"/>
      <c r="C58" t="s">
        <v>59</v>
      </c>
      <c r="D58" s="81">
        <v>30</v>
      </c>
      <c r="E58" s="81">
        <v>28.4</v>
      </c>
      <c r="F58" s="81">
        <v>27.8</v>
      </c>
      <c r="G58" s="81">
        <v>29.3</v>
      </c>
      <c r="H58" s="81">
        <v>30</v>
      </c>
      <c r="J58" s="159"/>
      <c r="K58" s="159"/>
      <c r="P58" s="65"/>
      <c r="Q58" s="65"/>
      <c r="R58" s="65"/>
      <c r="S58" s="65"/>
    </row>
    <row r="59" spans="2:19" ht="14.25" customHeight="1" x14ac:dyDescent="0.3">
      <c r="B59" s="10"/>
      <c r="C59" t="s">
        <v>80</v>
      </c>
      <c r="D59" s="7">
        <v>11</v>
      </c>
      <c r="E59" s="7">
        <v>6.8479999999999999</v>
      </c>
      <c r="F59" s="7">
        <v>8.0419999999999998</v>
      </c>
      <c r="G59" s="7">
        <v>11.678000000000001</v>
      </c>
      <c r="H59" s="7">
        <v>11.02</v>
      </c>
      <c r="J59" s="159"/>
      <c r="K59" s="159"/>
      <c r="P59" s="65"/>
      <c r="Q59" s="65"/>
      <c r="R59" s="65"/>
      <c r="S59" s="65"/>
    </row>
    <row r="60" spans="2:19" ht="14.25" customHeight="1" x14ac:dyDescent="0.3">
      <c r="B60" s="10"/>
      <c r="C60" s="12" t="s">
        <v>63</v>
      </c>
      <c r="D60" s="91">
        <v>75</v>
      </c>
      <c r="E60" s="91">
        <v>102.11500000000001</v>
      </c>
      <c r="F60" s="91">
        <v>117.59500000000001</v>
      </c>
      <c r="G60" s="91">
        <v>133.83499999999998</v>
      </c>
      <c r="H60" s="91">
        <v>152.60999999999996</v>
      </c>
      <c r="J60" s="159"/>
      <c r="K60" s="159"/>
      <c r="P60" s="65"/>
      <c r="Q60" s="65"/>
      <c r="R60" s="65"/>
      <c r="S60" s="65"/>
    </row>
    <row r="61" spans="2:19" ht="14.25" customHeight="1" x14ac:dyDescent="0.3">
      <c r="B61" s="10"/>
      <c r="D61" s="7"/>
      <c r="E61" s="7"/>
      <c r="F61" s="7"/>
      <c r="G61" s="97"/>
      <c r="H61" s="7"/>
      <c r="J61" s="159"/>
      <c r="K61" s="159"/>
      <c r="P61" s="65"/>
      <c r="Q61" s="65"/>
      <c r="R61" s="65"/>
      <c r="S61" s="65"/>
    </row>
    <row r="62" spans="2:19" ht="14.25" customHeight="1" x14ac:dyDescent="0.3">
      <c r="B62" s="15"/>
      <c r="C62" s="66" t="s">
        <v>81</v>
      </c>
      <c r="D62" s="92">
        <f>D60-D52</f>
        <v>-9</v>
      </c>
      <c r="E62" s="92">
        <f t="shared" ref="E62:H62" si="7">E60-E52</f>
        <v>-4.5659999999999883</v>
      </c>
      <c r="F62" s="92">
        <f t="shared" si="7"/>
        <v>-7.7999999999974534E-2</v>
      </c>
      <c r="G62" s="92">
        <f t="shared" si="7"/>
        <v>2.3069999999999879</v>
      </c>
      <c r="H62" s="92">
        <f t="shared" si="7"/>
        <v>1.5249999999999773</v>
      </c>
      <c r="I62" s="16"/>
      <c r="J62" s="159"/>
      <c r="K62" s="159"/>
      <c r="P62" s="65"/>
      <c r="Q62" s="65"/>
      <c r="R62" s="65"/>
      <c r="S62" s="65"/>
    </row>
    <row r="63" spans="2:19" ht="14.25" customHeight="1" x14ac:dyDescent="0.25">
      <c r="D63" s="104" t="s">
        <v>66</v>
      </c>
      <c r="E63" t="s">
        <v>43</v>
      </c>
      <c r="F63" t="s">
        <v>43</v>
      </c>
      <c r="J63" s="159"/>
      <c r="K63" s="159"/>
      <c r="P63" s="65"/>
      <c r="Q63" s="65"/>
      <c r="R63" s="65"/>
      <c r="S63" s="65"/>
    </row>
    <row r="64" spans="2:19" ht="14.25" customHeight="1" x14ac:dyDescent="0.3">
      <c r="B64" s="10"/>
      <c r="C64" s="9"/>
      <c r="D64" s="9">
        <v>2024</v>
      </c>
      <c r="E64" s="9">
        <v>2030</v>
      </c>
      <c r="F64" s="64">
        <v>2035</v>
      </c>
      <c r="G64" s="64">
        <v>2040</v>
      </c>
      <c r="H64" s="64">
        <v>2050</v>
      </c>
      <c r="J64" s="159"/>
      <c r="K64" s="159"/>
      <c r="P64" s="65"/>
      <c r="Q64" s="65"/>
      <c r="R64" s="65"/>
      <c r="S64" s="65"/>
    </row>
    <row r="65" spans="2:19" ht="14.25" customHeight="1" x14ac:dyDescent="0.3">
      <c r="B65" s="10" t="s">
        <v>77</v>
      </c>
      <c r="C65" s="136" t="s">
        <v>70</v>
      </c>
      <c r="D65" s="7">
        <v>34</v>
      </c>
      <c r="E65" s="7">
        <v>35</v>
      </c>
      <c r="F65" s="7">
        <v>35</v>
      </c>
      <c r="G65" s="7">
        <v>36</v>
      </c>
      <c r="H65" s="7">
        <v>41</v>
      </c>
      <c r="J65" s="159"/>
      <c r="K65" s="159"/>
      <c r="P65" s="65"/>
      <c r="Q65" s="65"/>
      <c r="R65" s="65"/>
      <c r="S65" s="65"/>
    </row>
    <row r="66" spans="2:19" ht="14.25" customHeight="1" x14ac:dyDescent="0.3">
      <c r="B66" s="10"/>
      <c r="C66" s="52" t="s">
        <v>71</v>
      </c>
      <c r="D66" s="7">
        <v>2</v>
      </c>
      <c r="E66" s="7">
        <v>4.2</v>
      </c>
      <c r="F66" s="7">
        <v>7.5</v>
      </c>
      <c r="G66" s="7">
        <v>9.8000000000000007</v>
      </c>
      <c r="H66" s="7">
        <v>12.438799999999999</v>
      </c>
      <c r="I66" s="7"/>
      <c r="J66" s="159"/>
      <c r="K66" s="159"/>
      <c r="L66" s="7"/>
      <c r="M66" s="7"/>
      <c r="N66" s="7"/>
      <c r="P66" s="65"/>
      <c r="Q66" s="65"/>
      <c r="R66" s="65"/>
      <c r="S66" s="65"/>
    </row>
    <row r="67" spans="2:19" ht="14.25" customHeight="1" x14ac:dyDescent="0.3">
      <c r="B67" s="10"/>
      <c r="C67" s="52" t="s">
        <v>73</v>
      </c>
      <c r="D67" s="81">
        <v>0</v>
      </c>
      <c r="E67" s="81">
        <v>2.9390000000000001</v>
      </c>
      <c r="F67" s="81">
        <v>3.14</v>
      </c>
      <c r="G67" s="81">
        <v>9.8569999999999993</v>
      </c>
      <c r="H67" s="81">
        <v>26.385999999999999</v>
      </c>
      <c r="I67" s="7"/>
      <c r="J67" s="159"/>
      <c r="K67" s="159"/>
      <c r="L67" s="7"/>
      <c r="M67" s="7"/>
      <c r="N67" s="7"/>
      <c r="P67" s="65"/>
      <c r="Q67" s="65"/>
      <c r="R67" s="65"/>
      <c r="S67" s="65"/>
    </row>
    <row r="68" spans="2:19" ht="14.25" customHeight="1" x14ac:dyDescent="0.3">
      <c r="B68" s="10"/>
      <c r="C68" s="136" t="s">
        <v>76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J68" s="159"/>
      <c r="K68" s="159"/>
      <c r="P68" s="65"/>
      <c r="Q68" s="65"/>
      <c r="R68" s="65"/>
      <c r="S68" s="65"/>
    </row>
    <row r="69" spans="2:19" ht="14.25" customHeight="1" x14ac:dyDescent="0.3">
      <c r="B69" s="10"/>
      <c r="C69" s="52" t="s">
        <v>78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J69" s="159"/>
      <c r="K69" s="159"/>
      <c r="P69" s="65"/>
      <c r="Q69" s="65"/>
      <c r="R69" s="65"/>
      <c r="S69" s="65"/>
    </row>
    <row r="70" spans="2:19" ht="14.25" customHeight="1" x14ac:dyDescent="0.3">
      <c r="B70" s="10"/>
      <c r="C70" s="167" t="s">
        <v>106</v>
      </c>
      <c r="D70" s="7">
        <v>3</v>
      </c>
      <c r="E70" s="7">
        <v>7.9640000000000004</v>
      </c>
      <c r="F70" s="7">
        <v>9.9949999999999992</v>
      </c>
      <c r="G70" s="7">
        <v>11.99</v>
      </c>
      <c r="H70" s="7">
        <v>17.981999999999999</v>
      </c>
      <c r="J70" s="159"/>
      <c r="K70" s="159"/>
      <c r="P70" s="65"/>
      <c r="Q70" s="65"/>
      <c r="R70" s="65"/>
      <c r="S70" s="65"/>
    </row>
    <row r="71" spans="2:19" ht="14.25" customHeight="1" x14ac:dyDescent="0.3">
      <c r="B71" s="10"/>
      <c r="C71" s="11" t="s">
        <v>41</v>
      </c>
      <c r="D71" s="68">
        <v>38</v>
      </c>
      <c r="E71" s="68">
        <v>50.422000000000004</v>
      </c>
      <c r="F71" s="68">
        <v>55.753999999999998</v>
      </c>
      <c r="G71" s="68">
        <v>68.087000000000003</v>
      </c>
      <c r="H71" s="68">
        <v>98.201999999999998</v>
      </c>
      <c r="I71" s="7"/>
      <c r="J71" s="159"/>
      <c r="K71" s="159"/>
      <c r="L71" s="7"/>
      <c r="P71" s="65"/>
      <c r="Q71" s="65"/>
      <c r="R71" s="65"/>
      <c r="S71" s="65"/>
    </row>
    <row r="72" spans="2:19" ht="14.25" customHeight="1" x14ac:dyDescent="0.3">
      <c r="B72" s="10"/>
      <c r="D72" s="97"/>
      <c r="E72" s="97"/>
      <c r="F72" s="97"/>
      <c r="G72" s="97"/>
      <c r="H72" s="97"/>
      <c r="I72" s="7"/>
      <c r="J72" s="159"/>
      <c r="K72" s="159"/>
      <c r="P72" s="65"/>
      <c r="Q72" s="65"/>
      <c r="R72" s="65"/>
      <c r="S72" s="65"/>
    </row>
    <row r="73" spans="2:19" ht="14.25" customHeight="1" x14ac:dyDescent="0.3">
      <c r="B73" s="10"/>
      <c r="C73" t="s">
        <v>47</v>
      </c>
      <c r="D73" s="81" t="s">
        <v>79</v>
      </c>
      <c r="E73" s="81" t="s">
        <v>79</v>
      </c>
      <c r="F73" s="81" t="s">
        <v>79</v>
      </c>
      <c r="G73" s="81" t="s">
        <v>79</v>
      </c>
      <c r="H73" s="81" t="s">
        <v>79</v>
      </c>
      <c r="J73" s="159"/>
      <c r="K73" s="159"/>
      <c r="P73" s="65"/>
      <c r="Q73" s="65"/>
      <c r="R73" s="65"/>
      <c r="S73" s="65"/>
    </row>
    <row r="74" spans="2:19" ht="14.25" customHeight="1" x14ac:dyDescent="0.3">
      <c r="B74" s="10"/>
      <c r="C74" t="s">
        <v>50</v>
      </c>
      <c r="D74" s="7">
        <v>14</v>
      </c>
      <c r="E74" s="81">
        <v>16</v>
      </c>
      <c r="F74" s="81">
        <v>16.600000000000001</v>
      </c>
      <c r="G74" s="81">
        <v>16.600000000000001</v>
      </c>
      <c r="H74" s="81">
        <v>23</v>
      </c>
      <c r="J74" s="159"/>
      <c r="K74" s="159"/>
      <c r="P74" s="65"/>
      <c r="Q74" s="65"/>
      <c r="R74" s="65"/>
      <c r="S74" s="65"/>
    </row>
    <row r="75" spans="2:19" ht="14.25" customHeight="1" x14ac:dyDescent="0.3">
      <c r="B75" s="10"/>
      <c r="C75" t="s">
        <v>53</v>
      </c>
      <c r="D75" s="81">
        <v>12</v>
      </c>
      <c r="E75" s="7">
        <v>16</v>
      </c>
      <c r="F75" s="7">
        <v>24</v>
      </c>
      <c r="G75" s="7">
        <v>34</v>
      </c>
      <c r="H75" s="7">
        <v>47</v>
      </c>
      <c r="P75" s="65"/>
      <c r="Q75" s="65"/>
      <c r="R75" s="65"/>
      <c r="S75" s="65"/>
    </row>
    <row r="76" spans="2:19" ht="14.25" customHeight="1" x14ac:dyDescent="0.3">
      <c r="B76" s="10"/>
      <c r="C76" t="s">
        <v>55</v>
      </c>
      <c r="D76" s="7">
        <v>4</v>
      </c>
      <c r="E76" s="7">
        <v>10.6</v>
      </c>
      <c r="F76" s="7">
        <v>11.5</v>
      </c>
      <c r="G76" s="7">
        <v>13.2</v>
      </c>
      <c r="H76" s="7">
        <v>19.8</v>
      </c>
      <c r="J76" s="159"/>
      <c r="K76" s="159"/>
      <c r="P76" s="65"/>
      <c r="Q76" s="65"/>
      <c r="R76" s="65"/>
      <c r="S76" s="65"/>
    </row>
    <row r="77" spans="2:19" ht="14.25" customHeight="1" x14ac:dyDescent="0.3">
      <c r="B77" s="10"/>
      <c r="C77" t="s">
        <v>59</v>
      </c>
      <c r="D77" s="81">
        <v>0</v>
      </c>
      <c r="E77" s="81">
        <v>0</v>
      </c>
      <c r="F77" s="81">
        <v>0</v>
      </c>
      <c r="G77" s="81">
        <v>0</v>
      </c>
      <c r="H77" s="81">
        <v>0</v>
      </c>
      <c r="J77" s="159"/>
      <c r="K77" s="159"/>
      <c r="P77" s="65"/>
      <c r="Q77" s="65"/>
      <c r="R77" s="65"/>
      <c r="S77" s="65"/>
    </row>
    <row r="78" spans="2:19" ht="14.25" customHeight="1" x14ac:dyDescent="0.3">
      <c r="B78" s="10"/>
      <c r="C78" t="s">
        <v>80</v>
      </c>
      <c r="D78" s="7">
        <v>10</v>
      </c>
      <c r="E78" s="7">
        <v>10.733000000000001</v>
      </c>
      <c r="F78" s="7">
        <v>10.589</v>
      </c>
      <c r="G78" s="7">
        <v>11.808</v>
      </c>
      <c r="H78" s="7">
        <v>10.972</v>
      </c>
      <c r="J78" s="159"/>
      <c r="K78" s="159"/>
      <c r="P78" s="65"/>
      <c r="Q78" s="65"/>
      <c r="R78" s="65"/>
      <c r="S78" s="65"/>
    </row>
    <row r="79" spans="2:19" ht="14.25" customHeight="1" x14ac:dyDescent="0.3">
      <c r="B79" s="10"/>
      <c r="C79" s="12" t="s">
        <v>63</v>
      </c>
      <c r="D79" s="91">
        <v>40</v>
      </c>
      <c r="E79" s="91">
        <v>53.414000000000001</v>
      </c>
      <c r="F79" s="91">
        <v>61.323999999999998</v>
      </c>
      <c r="G79" s="91">
        <v>74.768999999999991</v>
      </c>
      <c r="H79" s="91">
        <v>100.99499999999999</v>
      </c>
      <c r="J79" s="159"/>
      <c r="K79" s="159"/>
      <c r="P79" s="65"/>
      <c r="Q79" s="65"/>
      <c r="R79" s="65"/>
      <c r="S79" s="65"/>
    </row>
    <row r="80" spans="2:19" ht="14.25" customHeight="1" x14ac:dyDescent="0.3">
      <c r="B80" s="10"/>
      <c r="D80" s="97"/>
      <c r="E80" s="97"/>
      <c r="F80" s="97"/>
      <c r="G80" s="97"/>
      <c r="H80" s="97"/>
      <c r="J80" s="159"/>
      <c r="K80" s="159"/>
      <c r="P80" s="65"/>
      <c r="Q80" s="65"/>
      <c r="R80" s="65"/>
      <c r="S80" s="65"/>
    </row>
    <row r="81" spans="2:19" ht="14.25" customHeight="1" x14ac:dyDescent="0.3">
      <c r="B81" s="15"/>
      <c r="C81" s="66" t="s">
        <v>81</v>
      </c>
      <c r="D81" s="92">
        <v>2</v>
      </c>
      <c r="E81" s="92">
        <v>2.9919999999999973</v>
      </c>
      <c r="F81" s="92">
        <v>5.57</v>
      </c>
      <c r="G81" s="92">
        <v>6.6819999999999879</v>
      </c>
      <c r="H81" s="92">
        <v>2.7929999999999922</v>
      </c>
      <c r="I81" s="16"/>
      <c r="J81" s="159"/>
      <c r="K81" s="159"/>
      <c r="P81" s="65"/>
      <c r="Q81" s="65"/>
      <c r="R81" s="65"/>
      <c r="S81" s="65"/>
    </row>
    <row r="82" spans="2:19" ht="14.25" customHeight="1" x14ac:dyDescent="0.25">
      <c r="D82" s="104" t="s">
        <v>66</v>
      </c>
      <c r="E82" t="s">
        <v>43</v>
      </c>
      <c r="F82" t="s">
        <v>43</v>
      </c>
      <c r="J82" s="159"/>
      <c r="K82" s="159"/>
      <c r="P82" s="65"/>
      <c r="Q82" s="65"/>
      <c r="R82" s="65"/>
      <c r="S82" s="65"/>
    </row>
    <row r="83" spans="2:19" ht="14.25" customHeight="1" x14ac:dyDescent="0.25">
      <c r="C83" s="9"/>
      <c r="D83" s="9">
        <v>2024</v>
      </c>
      <c r="E83" s="9">
        <v>2030</v>
      </c>
      <c r="F83" s="64">
        <v>2035</v>
      </c>
      <c r="G83" s="64">
        <v>2040</v>
      </c>
      <c r="H83" s="64">
        <v>2050</v>
      </c>
      <c r="J83" s="159"/>
      <c r="K83" s="159"/>
      <c r="N83" t="s">
        <v>12</v>
      </c>
      <c r="P83" s="65"/>
      <c r="Q83" s="65"/>
      <c r="R83" s="65"/>
      <c r="S83" s="65"/>
    </row>
    <row r="84" spans="2:19" ht="14.25" customHeight="1" x14ac:dyDescent="0.3">
      <c r="B84" s="10" t="s">
        <v>74</v>
      </c>
      <c r="C84" s="52" t="s">
        <v>70</v>
      </c>
      <c r="D84" s="7">
        <v>246</v>
      </c>
      <c r="E84" s="7">
        <f>E46+E65+E27+E8</f>
        <v>245.78300000000002</v>
      </c>
      <c r="F84" s="7">
        <f t="shared" ref="F84:H84" si="8">F46+F65+F27+F8</f>
        <v>246.73999999999995</v>
      </c>
      <c r="G84" s="7">
        <f t="shared" si="8"/>
        <v>246.44999999999996</v>
      </c>
      <c r="H84" s="7">
        <f t="shared" si="8"/>
        <v>254.85</v>
      </c>
      <c r="I84" s="7"/>
      <c r="J84" s="159"/>
      <c r="K84" s="159"/>
      <c r="L84" s="7"/>
      <c r="P84" s="65"/>
      <c r="Q84" s="65"/>
      <c r="R84" s="65"/>
      <c r="S84" s="65"/>
    </row>
    <row r="85" spans="2:19" ht="14.25" customHeight="1" x14ac:dyDescent="0.3">
      <c r="B85" s="10"/>
      <c r="C85" s="52" t="s">
        <v>71</v>
      </c>
      <c r="D85" s="7">
        <v>8</v>
      </c>
      <c r="E85" s="7">
        <f t="shared" ref="E85:H85" si="9">E47+E66+E28+E9</f>
        <v>22.594999999999999</v>
      </c>
      <c r="F85" s="7">
        <f t="shared" si="9"/>
        <v>41.4</v>
      </c>
      <c r="G85" s="7">
        <f t="shared" si="9"/>
        <v>66.751000000000005</v>
      </c>
      <c r="H85" s="7">
        <f t="shared" si="9"/>
        <v>74.933800000000005</v>
      </c>
      <c r="I85" s="7"/>
      <c r="J85" s="159"/>
      <c r="K85" s="159"/>
      <c r="L85" s="7"/>
      <c r="M85" s="7"/>
      <c r="N85" s="7"/>
      <c r="P85" s="65"/>
      <c r="Q85" s="65"/>
      <c r="R85" s="65"/>
      <c r="S85" s="65"/>
    </row>
    <row r="86" spans="2:19" ht="14.25" customHeight="1" x14ac:dyDescent="0.3">
      <c r="B86" s="10"/>
      <c r="C86" s="52" t="s">
        <v>73</v>
      </c>
      <c r="D86" s="7">
        <v>0</v>
      </c>
      <c r="E86" s="7">
        <f t="shared" ref="E86:H86" si="10">E48+E67+E29+E10</f>
        <v>21.452000000000002</v>
      </c>
      <c r="F86" s="7">
        <f t="shared" si="10"/>
        <v>34.049999999999997</v>
      </c>
      <c r="G86" s="7">
        <f t="shared" si="10"/>
        <v>68.128</v>
      </c>
      <c r="H86" s="7">
        <f t="shared" si="10"/>
        <v>124.96600000000001</v>
      </c>
      <c r="I86" s="7"/>
      <c r="J86" s="159"/>
      <c r="K86" s="159"/>
      <c r="L86" s="7"/>
      <c r="M86" s="7"/>
      <c r="N86" s="7"/>
      <c r="P86" s="65"/>
      <c r="Q86" s="65"/>
      <c r="R86" s="65"/>
      <c r="S86" s="65"/>
    </row>
    <row r="87" spans="2:19" ht="14.25" customHeight="1" x14ac:dyDescent="0.3">
      <c r="B87" s="10"/>
      <c r="C87" s="52" t="s">
        <v>76</v>
      </c>
      <c r="D87" s="7">
        <v>126</v>
      </c>
      <c r="E87" s="7">
        <f t="shared" ref="E87:H87" si="11">E49+E68+E30+E11</f>
        <v>162.24800000000002</v>
      </c>
      <c r="F87" s="7">
        <f t="shared" si="11"/>
        <v>169.363</v>
      </c>
      <c r="G87" s="7">
        <f t="shared" si="11"/>
        <v>174.90100000000001</v>
      </c>
      <c r="H87" s="7">
        <f t="shared" si="11"/>
        <v>186.57900000000001</v>
      </c>
      <c r="J87" s="159"/>
      <c r="K87" s="159"/>
      <c r="P87" s="65"/>
      <c r="Q87" s="65"/>
      <c r="R87" s="65"/>
      <c r="S87" s="65"/>
    </row>
    <row r="88" spans="2:19" ht="14.25" customHeight="1" x14ac:dyDescent="0.3">
      <c r="B88" s="10"/>
      <c r="C88" s="52" t="s">
        <v>78</v>
      </c>
      <c r="D88" s="7">
        <v>9.5</v>
      </c>
      <c r="E88" s="7">
        <f t="shared" ref="E88:H88" si="12">E50+E69+E31+E12</f>
        <v>16.630999999999997</v>
      </c>
      <c r="F88" s="7">
        <f t="shared" si="12"/>
        <v>20.175000000000001</v>
      </c>
      <c r="G88" s="7">
        <f t="shared" si="12"/>
        <v>16.349</v>
      </c>
      <c r="H88" s="7">
        <f t="shared" si="12"/>
        <v>12.068999999999999</v>
      </c>
      <c r="J88" s="159"/>
      <c r="K88" s="159"/>
      <c r="P88" s="65"/>
      <c r="Q88" s="65"/>
      <c r="R88" s="65"/>
      <c r="S88" s="65"/>
    </row>
    <row r="89" spans="2:19" ht="14.25" customHeight="1" x14ac:dyDescent="0.3">
      <c r="B89" s="10"/>
      <c r="C89" s="167" t="s">
        <v>106</v>
      </c>
      <c r="D89" s="7">
        <v>8</v>
      </c>
      <c r="E89" s="7">
        <f t="shared" ref="E89:H89" si="13">E51+E70+E32+E13</f>
        <v>27.213999999999999</v>
      </c>
      <c r="F89" s="7">
        <f t="shared" si="13"/>
        <v>35.295000000000002</v>
      </c>
      <c r="G89" s="7">
        <f t="shared" si="13"/>
        <v>42.734000000000002</v>
      </c>
      <c r="H89" s="7">
        <f t="shared" si="13"/>
        <v>60.927</v>
      </c>
      <c r="J89" s="159"/>
      <c r="K89" s="159"/>
      <c r="P89" s="65"/>
      <c r="Q89" s="65"/>
      <c r="R89" s="65"/>
      <c r="S89" s="65"/>
    </row>
    <row r="90" spans="2:19" ht="14.25" customHeight="1" x14ac:dyDescent="0.3">
      <c r="B90" s="10"/>
      <c r="C90" s="11" t="s">
        <v>41</v>
      </c>
      <c r="D90" s="68">
        <v>399.7</v>
      </c>
      <c r="E90" s="68">
        <v>496.23499999999996</v>
      </c>
      <c r="F90" s="68">
        <v>547.13499999999999</v>
      </c>
      <c r="G90" s="68">
        <v>615.74599999999998</v>
      </c>
      <c r="H90" s="68">
        <v>714.71299999999997</v>
      </c>
      <c r="I90" s="7"/>
      <c r="J90" s="159"/>
      <c r="K90" s="159"/>
      <c r="L90" s="7"/>
      <c r="P90" s="65"/>
      <c r="Q90" s="65"/>
      <c r="R90" s="65"/>
      <c r="S90" s="65"/>
    </row>
    <row r="91" spans="2:19" ht="14.25" customHeight="1" x14ac:dyDescent="0.3">
      <c r="B91" s="10"/>
      <c r="D91" s="97"/>
      <c r="E91" s="97"/>
      <c r="F91" s="97"/>
      <c r="G91" s="97"/>
      <c r="H91" s="97"/>
      <c r="I91" s="7"/>
      <c r="J91" s="159"/>
      <c r="K91" s="159"/>
      <c r="P91" s="65"/>
      <c r="Q91" s="65"/>
      <c r="R91" s="65"/>
      <c r="S91" s="65"/>
    </row>
    <row r="92" spans="2:19" ht="14.25" customHeight="1" x14ac:dyDescent="0.3">
      <c r="B92" s="10"/>
      <c r="C92" t="s">
        <v>47</v>
      </c>
      <c r="D92" s="7">
        <f>D54+D35+D16</f>
        <v>222.9</v>
      </c>
      <c r="E92" s="7">
        <f>E54+E35+E16</f>
        <v>225.16399999999999</v>
      </c>
      <c r="F92" s="7">
        <f t="shared" ref="F92:H92" si="14">F54+F35+F16</f>
        <v>225.32100000000003</v>
      </c>
      <c r="G92" s="7">
        <f t="shared" si="14"/>
        <v>227.04000000000002</v>
      </c>
      <c r="H92" s="7">
        <f t="shared" si="14"/>
        <v>230.464</v>
      </c>
      <c r="J92" s="159"/>
      <c r="K92" s="159"/>
      <c r="P92" s="65"/>
      <c r="Q92" s="65"/>
      <c r="R92" s="65"/>
      <c r="S92" s="65"/>
    </row>
    <row r="93" spans="2:19" ht="14.25" customHeight="1" x14ac:dyDescent="0.3">
      <c r="B93" s="10"/>
      <c r="C93" t="s">
        <v>50</v>
      </c>
      <c r="D93" s="7">
        <f>D74+D55+D36+D17</f>
        <v>87</v>
      </c>
      <c r="E93" s="7">
        <f>E74+E55+E36+E17</f>
        <v>134.1</v>
      </c>
      <c r="F93" s="7">
        <f t="shared" ref="F93:H93" si="15">F74+F55+F36+F17</f>
        <v>154.9</v>
      </c>
      <c r="G93" s="7">
        <f t="shared" si="15"/>
        <v>173.29999999999998</v>
      </c>
      <c r="H93" s="7">
        <f t="shared" si="15"/>
        <v>199.8</v>
      </c>
      <c r="J93" s="159"/>
      <c r="K93" s="159"/>
      <c r="P93" s="65"/>
      <c r="Q93" s="65"/>
      <c r="R93" s="65"/>
      <c r="S93" s="65"/>
    </row>
    <row r="94" spans="2:19" ht="14.25" customHeight="1" x14ac:dyDescent="0.3">
      <c r="B94" s="10"/>
      <c r="C94" t="s">
        <v>53</v>
      </c>
      <c r="D94" s="7">
        <f t="shared" ref="D94:H97" si="16">D75+D56+D37+D18</f>
        <v>13</v>
      </c>
      <c r="E94" s="7">
        <f>E75+E56+E37+E18</f>
        <v>22.1</v>
      </c>
      <c r="F94" s="7">
        <f t="shared" ref="F94:H94" si="17">F75+F56+F37+F18</f>
        <v>51</v>
      </c>
      <c r="G94" s="7">
        <f t="shared" si="17"/>
        <v>74.300000000000011</v>
      </c>
      <c r="H94" s="7">
        <f t="shared" si="17"/>
        <v>112.60000000000001</v>
      </c>
      <c r="J94" s="159"/>
      <c r="K94" s="159"/>
      <c r="P94" s="65"/>
      <c r="Q94" s="65"/>
      <c r="R94" s="65"/>
      <c r="S94" s="65"/>
    </row>
    <row r="95" spans="2:19" ht="14.25" customHeight="1" x14ac:dyDescent="0.3">
      <c r="B95" s="10"/>
      <c r="C95" t="s">
        <v>55</v>
      </c>
      <c r="D95" s="7">
        <f t="shared" si="16"/>
        <v>9.3000000000000007</v>
      </c>
      <c r="E95" s="7">
        <f t="shared" si="16"/>
        <v>29.400000000000002</v>
      </c>
      <c r="F95" s="7">
        <f t="shared" si="16"/>
        <v>36.6</v>
      </c>
      <c r="G95" s="7">
        <f t="shared" si="16"/>
        <v>48.900000000000006</v>
      </c>
      <c r="H95" s="7">
        <f t="shared" si="16"/>
        <v>72</v>
      </c>
      <c r="J95" s="159"/>
      <c r="K95" s="159"/>
      <c r="P95" s="65"/>
      <c r="Q95" s="65"/>
      <c r="R95" s="65"/>
      <c r="S95" s="65"/>
    </row>
    <row r="96" spans="2:19" ht="14.25" customHeight="1" x14ac:dyDescent="0.3">
      <c r="B96" s="10"/>
      <c r="C96" t="s">
        <v>59</v>
      </c>
      <c r="D96" s="7">
        <f>D77+D58+D39</f>
        <v>80</v>
      </c>
      <c r="E96" s="7">
        <f t="shared" ref="E96:H96" si="18">E77+E58+E39</f>
        <v>76.587999999999994</v>
      </c>
      <c r="F96" s="7">
        <f t="shared" si="18"/>
        <v>73.8</v>
      </c>
      <c r="G96" s="7">
        <f t="shared" si="18"/>
        <v>70.8</v>
      </c>
      <c r="H96" s="7">
        <f t="shared" si="18"/>
        <v>71.7</v>
      </c>
      <c r="J96" s="159"/>
      <c r="K96" s="159"/>
      <c r="P96" s="65"/>
      <c r="Q96" s="65"/>
      <c r="R96" s="65"/>
      <c r="S96" s="65"/>
    </row>
    <row r="97" spans="2:19" ht="14.25" customHeight="1" x14ac:dyDescent="0.3">
      <c r="B97" s="10"/>
      <c r="C97" t="s">
        <v>80</v>
      </c>
      <c r="D97" s="7">
        <f t="shared" si="16"/>
        <v>35</v>
      </c>
      <c r="E97" s="7">
        <f t="shared" si="16"/>
        <v>31.667000000000002</v>
      </c>
      <c r="F97" s="7">
        <f t="shared" si="16"/>
        <v>32.234000000000002</v>
      </c>
      <c r="G97" s="7">
        <f t="shared" si="16"/>
        <v>38.899000000000001</v>
      </c>
      <c r="H97" s="7">
        <f t="shared" si="16"/>
        <v>38.355999999999995</v>
      </c>
      <c r="J97" s="159"/>
      <c r="K97" s="159"/>
      <c r="P97" s="65"/>
      <c r="Q97" s="65"/>
      <c r="R97" s="65"/>
      <c r="S97" s="65"/>
    </row>
    <row r="98" spans="2:19" ht="14.25" customHeight="1" x14ac:dyDescent="0.3">
      <c r="B98" s="10"/>
      <c r="C98" s="12" t="s">
        <v>63</v>
      </c>
      <c r="D98" s="91">
        <v>448.00000000000006</v>
      </c>
      <c r="E98" s="91">
        <v>518.05999999999995</v>
      </c>
      <c r="F98" s="91">
        <v>571.23700000000008</v>
      </c>
      <c r="G98" s="91">
        <v>631.23900000000003</v>
      </c>
      <c r="H98" s="91">
        <v>724.41399999999999</v>
      </c>
      <c r="J98" s="159"/>
      <c r="K98" s="159"/>
      <c r="P98" s="65"/>
      <c r="Q98" s="65"/>
      <c r="R98" s="65"/>
      <c r="S98" s="65"/>
    </row>
    <row r="99" spans="2:19" ht="14.25" customHeight="1" x14ac:dyDescent="0.3">
      <c r="B99" s="10"/>
      <c r="D99" s="97"/>
      <c r="E99" s="97"/>
      <c r="F99" s="97"/>
      <c r="G99" s="97"/>
      <c r="H99" s="97"/>
      <c r="J99" s="159"/>
      <c r="K99" s="159"/>
      <c r="P99" s="65"/>
      <c r="Q99" s="65"/>
      <c r="R99" s="65"/>
      <c r="S99" s="65"/>
    </row>
    <row r="100" spans="2:19" ht="14.25" customHeight="1" x14ac:dyDescent="0.3">
      <c r="B100" s="15"/>
      <c r="C100" s="66" t="s">
        <v>81</v>
      </c>
      <c r="D100" s="92">
        <f>D98-D90</f>
        <v>48.300000000000068</v>
      </c>
      <c r="E100" s="92">
        <f t="shared" ref="E100:H100" si="19">E98-E90</f>
        <v>21.824999999999989</v>
      </c>
      <c r="F100" s="92">
        <f t="shared" si="19"/>
        <v>24.102000000000089</v>
      </c>
      <c r="G100" s="92">
        <f t="shared" si="19"/>
        <v>15.493000000000052</v>
      </c>
      <c r="H100" s="92">
        <f t="shared" si="19"/>
        <v>9.7010000000000218</v>
      </c>
      <c r="I100" s="16"/>
      <c r="J100" s="159"/>
      <c r="K100" s="159"/>
      <c r="P100" s="65"/>
      <c r="Q100" s="65"/>
      <c r="R100" s="65"/>
      <c r="S100" s="65"/>
    </row>
    <row r="101" spans="2:19" ht="14.25" customHeight="1" x14ac:dyDescent="0.25">
      <c r="D101" s="97"/>
      <c r="E101" s="97"/>
      <c r="F101" s="97"/>
      <c r="G101" s="97"/>
      <c r="H101" s="97"/>
      <c r="J101" s="159"/>
      <c r="K101" s="159"/>
    </row>
    <row r="103" spans="2:19" ht="14.25" customHeight="1" x14ac:dyDescent="0.25">
      <c r="D103" s="97"/>
      <c r="E103" s="97"/>
      <c r="F103" s="97"/>
      <c r="G103" s="97"/>
      <c r="H103" s="97"/>
      <c r="J103" s="159"/>
      <c r="K103" s="159"/>
    </row>
    <row r="105" spans="2:19" ht="14.25" customHeight="1" x14ac:dyDescent="0.25">
      <c r="D105" s="97"/>
      <c r="E105" s="97"/>
      <c r="F105" s="97"/>
      <c r="G105" s="97"/>
      <c r="H105" s="97"/>
      <c r="J105" s="159"/>
      <c r="K105" s="159"/>
    </row>
    <row r="106" spans="2:19" ht="14.25" customHeight="1" x14ac:dyDescent="0.25">
      <c r="D106" s="97"/>
      <c r="E106" s="97"/>
      <c r="F106" s="97"/>
      <c r="G106" s="97"/>
      <c r="H106" s="97"/>
      <c r="J106" s="159"/>
      <c r="K106" s="159"/>
    </row>
  </sheetData>
  <mergeCells count="3">
    <mergeCell ref="J9:K9"/>
    <mergeCell ref="J10:K11"/>
    <mergeCell ref="J20:J24"/>
  </mergeCells>
  <dataValidations count="1">
    <dataValidation type="list" allowBlank="1" showInputMessage="1" showErrorMessage="1" sqref="J10:K11" xr:uid="{CF73C3B5-5885-4CFC-9FC9-D3810DD9A5D7}">
      <formula1>$U$8:$U$12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4932-EFC7-47F8-8DC0-037014BCD37A}">
  <dimension ref="A1:AB96"/>
  <sheetViews>
    <sheetView zoomScaleNormal="100" workbookViewId="0">
      <selection activeCell="N43" sqref="N43"/>
    </sheetView>
  </sheetViews>
  <sheetFormatPr baseColWidth="10" defaultColWidth="11.42578125" defaultRowHeight="15" x14ac:dyDescent="0.25"/>
  <cols>
    <col min="1" max="1" width="11.42578125" style="52"/>
    <col min="2" max="2" width="15.5703125" style="52" customWidth="1"/>
    <col min="3" max="3" width="29.5703125" style="52" customWidth="1"/>
    <col min="4" max="12" width="11.42578125" style="52"/>
    <col min="13" max="13" width="15.7109375" style="52" customWidth="1"/>
    <col min="14" max="16384" width="11.42578125" style="52"/>
  </cols>
  <sheetData>
    <row r="1" spans="1:28" x14ac:dyDescent="0.25">
      <c r="A1" s="50"/>
      <c r="B1" s="51"/>
      <c r="C1" s="50"/>
      <c r="D1" s="50"/>
      <c r="E1" s="50"/>
      <c r="F1" s="50"/>
      <c r="G1" s="50"/>
      <c r="H1" s="50"/>
      <c r="I1" s="50"/>
    </row>
    <row r="2" spans="1:28" ht="23.25" x14ac:dyDescent="0.35">
      <c r="A2" s="50"/>
      <c r="B2" s="53" t="s">
        <v>82</v>
      </c>
      <c r="C2" s="50"/>
      <c r="D2" s="50"/>
      <c r="E2" s="50"/>
      <c r="F2" s="50"/>
      <c r="G2" s="50"/>
      <c r="H2" s="50"/>
      <c r="I2" s="50"/>
    </row>
    <row r="3" spans="1:28" ht="18.75" x14ac:dyDescent="0.3">
      <c r="A3" s="50"/>
      <c r="B3" s="54" t="s">
        <v>108</v>
      </c>
      <c r="C3" s="50"/>
      <c r="D3" s="50"/>
      <c r="E3" s="50"/>
      <c r="F3" s="50"/>
      <c r="G3" s="50"/>
      <c r="H3" s="50"/>
      <c r="I3" s="50"/>
    </row>
    <row r="4" spans="1:28" x14ac:dyDescent="0.25">
      <c r="A4" s="50"/>
      <c r="B4" s="55" t="s">
        <v>38</v>
      </c>
      <c r="C4" s="51"/>
      <c r="D4" s="50"/>
      <c r="E4" s="50"/>
      <c r="F4" s="50"/>
      <c r="G4" s="50"/>
      <c r="H4" s="50"/>
      <c r="I4" s="50"/>
      <c r="T4" s="168"/>
      <c r="U4" s="168"/>
      <c r="V4" s="168"/>
      <c r="W4" s="168"/>
      <c r="X4" s="168"/>
      <c r="Y4" s="168"/>
      <c r="Z4" s="168"/>
      <c r="AA4" s="168"/>
      <c r="AB4" s="168"/>
    </row>
    <row r="5" spans="1:28" x14ac:dyDescent="0.25">
      <c r="A5" s="50"/>
      <c r="B5" s="55" t="s">
        <v>83</v>
      </c>
      <c r="C5" s="51"/>
      <c r="D5" s="50"/>
      <c r="E5" s="50"/>
      <c r="F5" s="50"/>
      <c r="G5" s="50"/>
      <c r="H5" s="50"/>
      <c r="I5" s="50"/>
      <c r="T5" s="168"/>
      <c r="U5" s="168"/>
      <c r="V5" s="168"/>
      <c r="W5" s="168"/>
      <c r="X5" s="168"/>
      <c r="Y5" s="168"/>
      <c r="Z5" s="168"/>
      <c r="AA5" s="168"/>
      <c r="AB5" s="168"/>
    </row>
    <row r="6" spans="1:28" ht="15" customHeight="1" x14ac:dyDescent="0.25">
      <c r="B6" s="56"/>
      <c r="T6" s="168"/>
      <c r="U6" s="168"/>
      <c r="V6" s="168"/>
      <c r="W6" s="168"/>
      <c r="X6" s="168"/>
      <c r="Y6" s="168"/>
      <c r="Z6" s="168"/>
      <c r="AA6" s="168"/>
      <c r="AB6" s="168"/>
    </row>
    <row r="7" spans="1:28" ht="15" customHeight="1" x14ac:dyDescent="0.25">
      <c r="A7" s="56"/>
      <c r="B7" s="56"/>
      <c r="C7" s="56"/>
      <c r="D7" s="56">
        <v>2024</v>
      </c>
      <c r="E7" s="56">
        <v>2030</v>
      </c>
      <c r="F7" s="56">
        <v>2035</v>
      </c>
      <c r="G7" s="56">
        <v>2040</v>
      </c>
      <c r="H7" s="56">
        <v>2050</v>
      </c>
      <c r="T7" s="168"/>
      <c r="U7" s="168"/>
      <c r="V7" s="168"/>
      <c r="W7" s="168"/>
      <c r="X7" s="168"/>
      <c r="Y7" s="168"/>
      <c r="Z7" s="168"/>
      <c r="AA7" s="168"/>
      <c r="AB7" s="168"/>
    </row>
    <row r="8" spans="1:28" ht="15" customHeight="1" x14ac:dyDescent="0.3">
      <c r="B8" s="57" t="s">
        <v>107</v>
      </c>
      <c r="C8" s="52" t="s">
        <v>70</v>
      </c>
      <c r="D8" s="58">
        <v>78</v>
      </c>
      <c r="E8" s="58">
        <v>76.004000000000019</v>
      </c>
      <c r="F8" s="58">
        <v>74.084999999999994</v>
      </c>
      <c r="G8" s="58">
        <v>72.878999999999991</v>
      </c>
      <c r="H8" s="58">
        <v>71.572000000000003</v>
      </c>
      <c r="K8" s="159"/>
      <c r="T8" s="168"/>
      <c r="U8" s="168"/>
      <c r="V8" s="168"/>
      <c r="W8" s="168"/>
      <c r="X8" s="168"/>
      <c r="Y8" s="168"/>
      <c r="Z8" s="168"/>
      <c r="AA8" s="168"/>
      <c r="AB8" s="168"/>
    </row>
    <row r="9" spans="1:28" ht="15" customHeight="1" x14ac:dyDescent="0.25">
      <c r="B9" s="138" t="s">
        <v>84</v>
      </c>
      <c r="C9" s="52" t="s">
        <v>71</v>
      </c>
      <c r="D9" s="58">
        <v>4</v>
      </c>
      <c r="E9" s="58">
        <v>9.3989999999999991</v>
      </c>
      <c r="F9" s="58">
        <v>15</v>
      </c>
      <c r="G9" s="58">
        <v>22.001000000000001</v>
      </c>
      <c r="H9" s="58">
        <v>26.001000000000001</v>
      </c>
      <c r="J9" s="182" t="s">
        <v>85</v>
      </c>
      <c r="K9" s="182"/>
      <c r="T9" s="168"/>
      <c r="U9" s="168"/>
      <c r="V9" s="168"/>
      <c r="W9" s="168"/>
      <c r="X9" s="168"/>
      <c r="Y9" s="168"/>
      <c r="Z9" s="168"/>
      <c r="AA9" s="168"/>
      <c r="AB9" s="168"/>
    </row>
    <row r="10" spans="1:28" ht="15" customHeight="1" x14ac:dyDescent="0.3">
      <c r="B10" s="57"/>
      <c r="C10" s="136" t="s">
        <v>73</v>
      </c>
      <c r="D10" s="58">
        <v>0</v>
      </c>
      <c r="E10" s="58">
        <v>1.2250000000000001</v>
      </c>
      <c r="F10" s="58">
        <v>3.347</v>
      </c>
      <c r="G10" s="58">
        <v>9.668000000000001</v>
      </c>
      <c r="H10" s="58">
        <v>26.725000000000001</v>
      </c>
      <c r="J10" s="185" t="s">
        <v>107</v>
      </c>
      <c r="K10" s="186"/>
      <c r="T10" s="168"/>
      <c r="U10" s="168"/>
      <c r="V10" s="168"/>
      <c r="W10" s="168"/>
      <c r="X10" s="168"/>
      <c r="Y10" s="168"/>
      <c r="Z10" s="168"/>
      <c r="AA10" s="168"/>
      <c r="AB10" s="168"/>
    </row>
    <row r="11" spans="1:28" ht="15" customHeight="1" x14ac:dyDescent="0.3">
      <c r="B11" s="57"/>
      <c r="C11" s="52" t="s">
        <v>76</v>
      </c>
      <c r="D11" s="58">
        <v>45</v>
      </c>
      <c r="E11" s="58">
        <v>53.739000000000004</v>
      </c>
      <c r="F11" s="58">
        <v>56.552000000000007</v>
      </c>
      <c r="G11" s="58">
        <v>59.559999999999995</v>
      </c>
      <c r="H11" s="58">
        <v>64.917000000000002</v>
      </c>
      <c r="T11" s="168"/>
      <c r="U11" s="168"/>
      <c r="V11" s="168"/>
      <c r="W11" s="168"/>
      <c r="X11" s="168"/>
      <c r="Y11" s="168"/>
      <c r="Z11" s="168"/>
      <c r="AA11" s="168"/>
      <c r="AB11" s="168"/>
    </row>
    <row r="12" spans="1:28" ht="15" customHeight="1" x14ac:dyDescent="0.3">
      <c r="B12" s="57"/>
      <c r="C12" s="52" t="s">
        <v>78</v>
      </c>
      <c r="D12" s="58">
        <v>10</v>
      </c>
      <c r="E12" s="58">
        <v>16.230999999999998</v>
      </c>
      <c r="F12" s="58">
        <v>19.775000000000002</v>
      </c>
      <c r="G12" s="58">
        <v>15.949</v>
      </c>
      <c r="H12" s="58">
        <v>11.668999999999999</v>
      </c>
      <c r="T12" s="168"/>
      <c r="U12" s="168"/>
      <c r="V12" s="168"/>
      <c r="W12" s="168"/>
      <c r="X12" s="168"/>
      <c r="Y12" s="168"/>
      <c r="Z12" s="168"/>
      <c r="AA12" s="168"/>
      <c r="AB12" s="168"/>
    </row>
    <row r="13" spans="1:28" ht="15" customHeight="1" x14ac:dyDescent="0.3">
      <c r="B13" s="57"/>
      <c r="C13" s="52" t="s">
        <v>106</v>
      </c>
      <c r="D13" s="58">
        <v>2</v>
      </c>
      <c r="E13" s="58">
        <v>6.6499999999999995</v>
      </c>
      <c r="F13" s="58">
        <v>10.9</v>
      </c>
      <c r="G13" s="58">
        <v>14.445</v>
      </c>
      <c r="H13" s="58">
        <v>18.945</v>
      </c>
      <c r="T13" s="168"/>
      <c r="U13" s="168"/>
      <c r="V13" s="168"/>
      <c r="W13" s="168"/>
      <c r="X13" s="168"/>
      <c r="Y13" s="168"/>
      <c r="Z13" s="168"/>
      <c r="AA13" s="168"/>
      <c r="AB13" s="168"/>
    </row>
    <row r="14" spans="1:28" ht="15" customHeight="1" x14ac:dyDescent="0.3">
      <c r="B14" s="57"/>
      <c r="C14" s="11" t="s">
        <v>41</v>
      </c>
      <c r="D14" s="68">
        <v>139</v>
      </c>
      <c r="E14" s="68">
        <v>163.24800000000002</v>
      </c>
      <c r="F14" s="68">
        <v>179.65899999999999</v>
      </c>
      <c r="G14" s="68">
        <v>194.50200000000001</v>
      </c>
      <c r="H14" s="68">
        <v>219.82900000000001</v>
      </c>
      <c r="T14" s="168"/>
      <c r="U14" s="168"/>
      <c r="V14" s="168"/>
      <c r="W14" s="168"/>
      <c r="X14" s="168"/>
      <c r="Y14" s="168"/>
      <c r="Z14" s="168"/>
      <c r="AA14" s="168"/>
      <c r="AB14" s="168"/>
    </row>
    <row r="15" spans="1:28" ht="15" customHeight="1" x14ac:dyDescent="0.3">
      <c r="B15" s="59"/>
      <c r="C15" s="137"/>
      <c r="D15" s="60"/>
      <c r="E15" s="60"/>
      <c r="F15" s="60"/>
      <c r="G15" s="60"/>
      <c r="H15" s="60"/>
      <c r="I15" s="61"/>
      <c r="M15" s="93" t="s">
        <v>27</v>
      </c>
      <c r="T15" s="168"/>
      <c r="U15" s="168"/>
      <c r="V15" s="168"/>
      <c r="W15" s="168"/>
      <c r="X15" s="168"/>
      <c r="Y15" s="168"/>
      <c r="Z15" s="168"/>
      <c r="AA15" s="168"/>
      <c r="AB15" s="168"/>
    </row>
    <row r="16" spans="1:28" ht="15" customHeight="1" x14ac:dyDescent="0.3">
      <c r="B16" s="57"/>
      <c r="C16" s="56"/>
      <c r="D16" s="58"/>
      <c r="E16" s="58"/>
      <c r="F16" s="58"/>
      <c r="G16" s="58"/>
      <c r="H16" s="58"/>
      <c r="M16" s="94">
        <f>MATCH($J$10,B8:$B$35,0)-1</f>
        <v>0</v>
      </c>
      <c r="N16" s="94">
        <f>MATCH(N$17,$C$7:$H$7,0)</f>
        <v>2</v>
      </c>
      <c r="O16" s="94">
        <f t="shared" ref="O16:R16" si="0">MATCH(O$17,$C$7:$H$7,0)</f>
        <v>3</v>
      </c>
      <c r="P16" s="94">
        <f t="shared" si="0"/>
        <v>4</v>
      </c>
      <c r="Q16" s="94">
        <f t="shared" si="0"/>
        <v>5</v>
      </c>
      <c r="R16" s="94">
        <f t="shared" si="0"/>
        <v>6</v>
      </c>
      <c r="S16" s="58"/>
      <c r="T16" s="168"/>
      <c r="U16" s="168"/>
      <c r="V16" s="168"/>
      <c r="W16" s="168"/>
      <c r="X16" s="168"/>
      <c r="Y16" s="168"/>
      <c r="Z16" s="168"/>
      <c r="AA16" s="168"/>
      <c r="AB16" s="168"/>
    </row>
    <row r="17" spans="1:28" ht="15" customHeight="1" x14ac:dyDescent="0.3">
      <c r="B17" s="57"/>
      <c r="C17" s="56"/>
      <c r="D17" s="56">
        <v>2024</v>
      </c>
      <c r="E17" s="56">
        <v>2030</v>
      </c>
      <c r="F17" s="56">
        <v>2035</v>
      </c>
      <c r="G17" s="56">
        <v>2040</v>
      </c>
      <c r="H17" s="56">
        <v>2050</v>
      </c>
      <c r="L17" s="109"/>
      <c r="M17" s="126"/>
      <c r="N17" s="126">
        <v>2024</v>
      </c>
      <c r="O17" s="126">
        <v>2030</v>
      </c>
      <c r="P17" s="126">
        <v>2035</v>
      </c>
      <c r="Q17" s="126">
        <v>2040</v>
      </c>
      <c r="R17" s="126">
        <v>2050</v>
      </c>
      <c r="S17" s="109"/>
      <c r="T17" s="168"/>
      <c r="U17" s="168"/>
      <c r="V17" s="168"/>
      <c r="W17" s="168"/>
      <c r="X17" s="168"/>
      <c r="Y17" s="168"/>
      <c r="Z17" s="168"/>
      <c r="AA17" s="168"/>
      <c r="AB17" s="168"/>
    </row>
    <row r="18" spans="1:28" ht="15" customHeight="1" x14ac:dyDescent="0.3">
      <c r="B18" s="57" t="s">
        <v>33</v>
      </c>
      <c r="C18" s="52" t="s">
        <v>70</v>
      </c>
      <c r="D18" s="58">
        <v>78</v>
      </c>
      <c r="E18" s="58">
        <v>76.004000000000019</v>
      </c>
      <c r="F18" s="58">
        <v>76</v>
      </c>
      <c r="G18" s="58">
        <v>74</v>
      </c>
      <c r="H18" s="58">
        <v>73</v>
      </c>
      <c r="L18" s="127">
        <f t="shared" ref="L18:L24" ca="1" si="1">MATCH($M18,OFFSET($B$8,$M$16,1,17),0)-1</f>
        <v>0</v>
      </c>
      <c r="M18" s="109" t="s">
        <v>70</v>
      </c>
      <c r="N18" s="128">
        <f t="shared" ref="N18:R24" ca="1" si="2">OFFSET($B$8,$M$16+$L18,N$16)</f>
        <v>78</v>
      </c>
      <c r="O18" s="128">
        <f t="shared" ca="1" si="2"/>
        <v>76.004000000000019</v>
      </c>
      <c r="P18" s="128">
        <f t="shared" ca="1" si="2"/>
        <v>74.084999999999994</v>
      </c>
      <c r="Q18" s="128">
        <f t="shared" ca="1" si="2"/>
        <v>72.878999999999991</v>
      </c>
      <c r="R18" s="128">
        <f t="shared" ca="1" si="2"/>
        <v>71.572000000000003</v>
      </c>
      <c r="S18" s="109"/>
      <c r="T18" s="168"/>
      <c r="U18" s="168"/>
      <c r="V18" s="168"/>
      <c r="W18" s="168"/>
      <c r="X18" s="168"/>
      <c r="Y18" s="168"/>
      <c r="Z18" s="168"/>
      <c r="AA18" s="168"/>
      <c r="AB18" s="168"/>
    </row>
    <row r="19" spans="1:28" ht="15" customHeight="1" x14ac:dyDescent="0.25">
      <c r="B19" s="138" t="s">
        <v>84</v>
      </c>
      <c r="C19" s="52" t="s">
        <v>71</v>
      </c>
      <c r="D19" s="58">
        <v>4</v>
      </c>
      <c r="E19" s="58">
        <v>9.3989999999999991</v>
      </c>
      <c r="F19" s="58">
        <v>18</v>
      </c>
      <c r="G19" s="58">
        <v>22.001000000000001</v>
      </c>
      <c r="H19" s="58">
        <v>26.001000000000001</v>
      </c>
      <c r="L19" s="127">
        <f ca="1">MATCH($M19,OFFSET($B$8,$M$16,1,17),0)-1</f>
        <v>1</v>
      </c>
      <c r="M19" s="109" t="s">
        <v>71</v>
      </c>
      <c r="N19" s="128">
        <f t="shared" ca="1" si="2"/>
        <v>4</v>
      </c>
      <c r="O19" s="128">
        <f t="shared" ca="1" si="2"/>
        <v>9.3989999999999991</v>
      </c>
      <c r="P19" s="128">
        <f t="shared" ca="1" si="2"/>
        <v>15</v>
      </c>
      <c r="Q19" s="128">
        <f t="shared" ca="1" si="2"/>
        <v>22.001000000000001</v>
      </c>
      <c r="R19" s="128">
        <f t="shared" ca="1" si="2"/>
        <v>26.001000000000001</v>
      </c>
      <c r="S19" s="109"/>
      <c r="T19" s="168"/>
      <c r="U19" s="168"/>
      <c r="V19" s="168"/>
      <c r="W19" s="168"/>
      <c r="X19" s="168"/>
      <c r="Y19" s="168"/>
      <c r="Z19" s="168"/>
      <c r="AA19" s="168"/>
      <c r="AB19" s="168"/>
    </row>
    <row r="20" spans="1:28" ht="15" customHeight="1" x14ac:dyDescent="0.3">
      <c r="B20" s="57"/>
      <c r="C20" s="136" t="s">
        <v>73</v>
      </c>
      <c r="D20" s="58">
        <v>0</v>
      </c>
      <c r="E20" s="58">
        <v>1.2250000000000001</v>
      </c>
      <c r="F20" s="58">
        <v>2.919</v>
      </c>
      <c r="G20" s="58">
        <v>10.354999999999999</v>
      </c>
      <c r="H20" s="58">
        <v>33.897999999999996</v>
      </c>
      <c r="L20" s="127">
        <f t="shared" ca="1" si="1"/>
        <v>3</v>
      </c>
      <c r="M20" s="109" t="s">
        <v>76</v>
      </c>
      <c r="N20" s="128">
        <f t="shared" ca="1" si="2"/>
        <v>45</v>
      </c>
      <c r="O20" s="128">
        <f t="shared" ca="1" si="2"/>
        <v>53.739000000000004</v>
      </c>
      <c r="P20" s="128">
        <f t="shared" ca="1" si="2"/>
        <v>56.552000000000007</v>
      </c>
      <c r="Q20" s="128">
        <f t="shared" ca="1" si="2"/>
        <v>59.559999999999995</v>
      </c>
      <c r="R20" s="128">
        <f t="shared" ca="1" si="2"/>
        <v>64.917000000000002</v>
      </c>
      <c r="S20" s="109"/>
      <c r="T20" s="168"/>
      <c r="U20" s="168"/>
      <c r="V20" s="168"/>
      <c r="W20" s="168"/>
      <c r="X20" s="168"/>
      <c r="Y20" s="168"/>
      <c r="Z20" s="168"/>
      <c r="AA20" s="168"/>
      <c r="AB20" s="168"/>
    </row>
    <row r="21" spans="1:28" ht="15" customHeight="1" x14ac:dyDescent="0.3">
      <c r="B21" s="57"/>
      <c r="C21" s="52" t="s">
        <v>76</v>
      </c>
      <c r="D21" s="58">
        <v>45</v>
      </c>
      <c r="E21" s="58">
        <v>53.739000000000004</v>
      </c>
      <c r="F21" s="58">
        <v>66.085000000000008</v>
      </c>
      <c r="G21" s="58">
        <v>74.14</v>
      </c>
      <c r="H21" s="58">
        <v>87.50200000000001</v>
      </c>
      <c r="L21" s="127">
        <f t="shared" ca="1" si="1"/>
        <v>4</v>
      </c>
      <c r="M21" s="109" t="s">
        <v>78</v>
      </c>
      <c r="N21" s="128">
        <f t="shared" ca="1" si="2"/>
        <v>10</v>
      </c>
      <c r="O21" s="128">
        <f t="shared" ca="1" si="2"/>
        <v>16.230999999999998</v>
      </c>
      <c r="P21" s="128">
        <f t="shared" ca="1" si="2"/>
        <v>19.775000000000002</v>
      </c>
      <c r="Q21" s="128">
        <f t="shared" ca="1" si="2"/>
        <v>15.949</v>
      </c>
      <c r="R21" s="128">
        <f t="shared" ca="1" si="2"/>
        <v>11.668999999999999</v>
      </c>
      <c r="S21" s="109"/>
    </row>
    <row r="22" spans="1:28" ht="15" customHeight="1" x14ac:dyDescent="0.3">
      <c r="B22" s="57"/>
      <c r="C22" s="52" t="s">
        <v>78</v>
      </c>
      <c r="D22" s="58">
        <v>10</v>
      </c>
      <c r="E22" s="58">
        <v>16.230999999999998</v>
      </c>
      <c r="F22" s="58">
        <v>23.291</v>
      </c>
      <c r="G22" s="58">
        <v>17.529999999999998</v>
      </c>
      <c r="H22" s="58">
        <v>11.816000000000001</v>
      </c>
      <c r="L22" s="127">
        <f t="shared" ca="1" si="1"/>
        <v>5</v>
      </c>
      <c r="M22" s="109" t="s">
        <v>106</v>
      </c>
      <c r="N22" s="128">
        <f t="shared" ca="1" si="2"/>
        <v>2</v>
      </c>
      <c r="O22" s="128">
        <f t="shared" ca="1" si="2"/>
        <v>6.6499999999999995</v>
      </c>
      <c r="P22" s="128">
        <f t="shared" ca="1" si="2"/>
        <v>10.9</v>
      </c>
      <c r="Q22" s="128">
        <f t="shared" ca="1" si="2"/>
        <v>14.445</v>
      </c>
      <c r="R22" s="128">
        <f t="shared" ca="1" si="2"/>
        <v>18.945</v>
      </c>
      <c r="S22" s="109"/>
    </row>
    <row r="23" spans="1:28" ht="15" customHeight="1" x14ac:dyDescent="0.3">
      <c r="B23" s="57"/>
      <c r="C23" s="52" t="s">
        <v>106</v>
      </c>
      <c r="D23" s="58">
        <v>2</v>
      </c>
      <c r="E23" s="58">
        <v>6.6499999999999995</v>
      </c>
      <c r="F23" s="58">
        <v>13.045</v>
      </c>
      <c r="G23" s="58">
        <v>16.744</v>
      </c>
      <c r="H23" s="58">
        <v>26.745000000000001</v>
      </c>
      <c r="L23" s="109">
        <f t="shared" ca="1" si="1"/>
        <v>2</v>
      </c>
      <c r="M23" s="109" t="s">
        <v>73</v>
      </c>
      <c r="N23" s="109">
        <f t="shared" ca="1" si="2"/>
        <v>0</v>
      </c>
      <c r="O23" s="128">
        <f t="shared" ca="1" si="2"/>
        <v>1.2250000000000001</v>
      </c>
      <c r="P23" s="128">
        <f t="shared" ca="1" si="2"/>
        <v>3.347</v>
      </c>
      <c r="Q23" s="128">
        <f t="shared" ca="1" si="2"/>
        <v>9.668000000000001</v>
      </c>
      <c r="R23" s="128">
        <f t="shared" ca="1" si="2"/>
        <v>26.725000000000001</v>
      </c>
      <c r="S23" s="109"/>
    </row>
    <row r="24" spans="1:28" ht="15" customHeight="1" x14ac:dyDescent="0.3">
      <c r="B24" s="57"/>
      <c r="C24" s="11" t="s">
        <v>41</v>
      </c>
      <c r="D24" s="68">
        <v>139</v>
      </c>
      <c r="E24" s="68">
        <v>163.24800000000002</v>
      </c>
      <c r="F24" s="68">
        <v>198.52500000000003</v>
      </c>
      <c r="G24" s="68">
        <v>215.245</v>
      </c>
      <c r="H24" s="68">
        <v>259.88</v>
      </c>
      <c r="L24" s="127">
        <f t="shared" ca="1" si="1"/>
        <v>6</v>
      </c>
      <c r="M24" s="129" t="s">
        <v>41</v>
      </c>
      <c r="N24" s="130">
        <f t="shared" ca="1" si="2"/>
        <v>139</v>
      </c>
      <c r="O24" s="130">
        <f t="shared" ca="1" si="2"/>
        <v>163.24800000000002</v>
      </c>
      <c r="P24" s="130">
        <f t="shared" ca="1" si="2"/>
        <v>179.65899999999999</v>
      </c>
      <c r="Q24" s="130">
        <f t="shared" ca="1" si="2"/>
        <v>194.50200000000001</v>
      </c>
      <c r="R24" s="130">
        <f t="shared" ca="1" si="2"/>
        <v>219.82900000000001</v>
      </c>
      <c r="S24" s="109"/>
    </row>
    <row r="25" spans="1:28" ht="15" customHeight="1" x14ac:dyDescent="0.3">
      <c r="B25" s="57"/>
      <c r="C25" s="137"/>
      <c r="D25" s="58"/>
      <c r="E25" s="58"/>
      <c r="F25" s="58"/>
      <c r="G25" s="58"/>
      <c r="H25" s="58"/>
      <c r="L25" s="127">
        <f>MATCH($M25,$B$8:$B$35,0)-1</f>
        <v>10</v>
      </c>
      <c r="M25" s="109" t="s">
        <v>33</v>
      </c>
      <c r="N25" s="128">
        <f t="shared" ref="N25:R27" ca="1" si="3">OFFSET($B$8,$L25+$L$24,N$16)</f>
        <v>139</v>
      </c>
      <c r="O25" s="128">
        <f t="shared" ca="1" si="3"/>
        <v>163.24800000000002</v>
      </c>
      <c r="P25" s="128">
        <f t="shared" ca="1" si="3"/>
        <v>198.52500000000003</v>
      </c>
      <c r="Q25" s="128">
        <f t="shared" ca="1" si="3"/>
        <v>215.245</v>
      </c>
      <c r="R25" s="128">
        <f t="shared" ca="1" si="3"/>
        <v>259.88</v>
      </c>
      <c r="S25" s="109"/>
    </row>
    <row r="26" spans="1:28" ht="15" customHeight="1" x14ac:dyDescent="0.3">
      <c r="B26" s="57"/>
      <c r="D26" s="58"/>
      <c r="E26" s="58"/>
      <c r="F26" s="58"/>
      <c r="G26" s="58"/>
      <c r="H26" s="58"/>
      <c r="I26" s="62"/>
      <c r="L26" s="127">
        <f>MATCH($M26,$B$8:$B$35,0)-1</f>
        <v>20</v>
      </c>
      <c r="M26" s="109" t="s">
        <v>32</v>
      </c>
      <c r="N26" s="128">
        <f t="shared" ca="1" si="3"/>
        <v>139</v>
      </c>
      <c r="O26" s="128">
        <f t="shared" ca="1" si="3"/>
        <v>163.24800000000002</v>
      </c>
      <c r="P26" s="128">
        <f t="shared" ca="1" si="3"/>
        <v>161.483</v>
      </c>
      <c r="Q26" s="128">
        <f t="shared" ca="1" si="3"/>
        <v>169.30800000000002</v>
      </c>
      <c r="R26" s="128">
        <f t="shared" ca="1" si="3"/>
        <v>179.59599999999995</v>
      </c>
      <c r="S26" s="109"/>
    </row>
    <row r="27" spans="1:28" ht="15" customHeight="1" x14ac:dyDescent="0.3">
      <c r="B27" s="57"/>
      <c r="D27" s="56">
        <v>2024</v>
      </c>
      <c r="E27" s="56">
        <v>2030</v>
      </c>
      <c r="F27" s="56">
        <v>2035</v>
      </c>
      <c r="G27" s="56">
        <v>2040</v>
      </c>
      <c r="H27" s="56">
        <v>2050</v>
      </c>
      <c r="L27" s="127">
        <f>MATCH($M27,$B$8:$B$35,0)-1</f>
        <v>0</v>
      </c>
      <c r="M27" s="109" t="s">
        <v>107</v>
      </c>
      <c r="N27" s="128">
        <f t="shared" ca="1" si="3"/>
        <v>139</v>
      </c>
      <c r="O27" s="128">
        <f t="shared" ca="1" si="3"/>
        <v>163.24800000000002</v>
      </c>
      <c r="P27" s="128">
        <f t="shared" ca="1" si="3"/>
        <v>179.65899999999999</v>
      </c>
      <c r="Q27" s="128">
        <f t="shared" ca="1" si="3"/>
        <v>194.50200000000001</v>
      </c>
      <c r="R27" s="128">
        <f t="shared" ca="1" si="3"/>
        <v>219.82900000000001</v>
      </c>
      <c r="S27" s="109"/>
    </row>
    <row r="28" spans="1:28" ht="15" customHeight="1" x14ac:dyDescent="0.3">
      <c r="B28" s="57" t="s">
        <v>32</v>
      </c>
      <c r="C28" s="52" t="s">
        <v>70</v>
      </c>
      <c r="D28" s="58">
        <v>78</v>
      </c>
      <c r="E28" s="58">
        <v>76.004000000000019</v>
      </c>
      <c r="F28" s="58">
        <v>70</v>
      </c>
      <c r="G28" s="58">
        <v>67</v>
      </c>
      <c r="H28" s="58">
        <v>61</v>
      </c>
      <c r="S28" s="109"/>
    </row>
    <row r="29" spans="1:28" ht="15" customHeight="1" x14ac:dyDescent="0.25">
      <c r="B29" s="138" t="s">
        <v>84</v>
      </c>
      <c r="C29" s="52" t="s">
        <v>71</v>
      </c>
      <c r="D29" s="58">
        <v>4</v>
      </c>
      <c r="E29" s="58">
        <v>9.3989999999999991</v>
      </c>
      <c r="F29" s="58">
        <v>15</v>
      </c>
      <c r="G29" s="58">
        <v>20</v>
      </c>
      <c r="H29" s="58">
        <v>21</v>
      </c>
      <c r="S29" s="109"/>
    </row>
    <row r="30" spans="1:28" ht="15" customHeight="1" x14ac:dyDescent="0.3">
      <c r="A30" s="136"/>
      <c r="B30" s="57"/>
      <c r="C30" s="136" t="s">
        <v>73</v>
      </c>
      <c r="D30" s="58">
        <v>0</v>
      </c>
      <c r="E30" s="58">
        <v>1.2250000000000001</v>
      </c>
      <c r="F30" s="58">
        <v>1.204</v>
      </c>
      <c r="G30" s="58">
        <v>6.3480000000000008</v>
      </c>
      <c r="H30" s="58">
        <v>14.298999999999999</v>
      </c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</row>
    <row r="31" spans="1:28" ht="15" customHeight="1" x14ac:dyDescent="0.3">
      <c r="B31" s="57"/>
      <c r="C31" s="52" t="s">
        <v>76</v>
      </c>
      <c r="D31" s="58">
        <v>45</v>
      </c>
      <c r="E31" s="58">
        <v>53.739000000000004</v>
      </c>
      <c r="F31" s="7">
        <v>50.091999999999999</v>
      </c>
      <c r="G31" s="7">
        <v>52.742000000000004</v>
      </c>
      <c r="H31" s="7">
        <v>61.67</v>
      </c>
    </row>
    <row r="32" spans="1:28" ht="15" customHeight="1" x14ac:dyDescent="0.3">
      <c r="B32" s="57"/>
      <c r="C32" s="52" t="s">
        <v>78</v>
      </c>
      <c r="D32" s="58">
        <v>10</v>
      </c>
      <c r="E32" s="58">
        <v>16.230999999999998</v>
      </c>
      <c r="F32" s="58">
        <v>17.375</v>
      </c>
      <c r="G32" s="58">
        <v>14.286999999999999</v>
      </c>
      <c r="H32" s="58">
        <v>10.742000000000001</v>
      </c>
    </row>
    <row r="33" spans="2:9" ht="15" customHeight="1" x14ac:dyDescent="0.3">
      <c r="B33" s="57"/>
      <c r="C33" s="52" t="s">
        <v>106</v>
      </c>
      <c r="D33" s="58">
        <v>2</v>
      </c>
      <c r="E33" s="58">
        <v>6.6499999999999995</v>
      </c>
      <c r="F33" s="7">
        <v>6.61</v>
      </c>
      <c r="G33" s="7">
        <v>9.4149999999999991</v>
      </c>
      <c r="H33" s="7">
        <v>11.414999999999999</v>
      </c>
    </row>
    <row r="34" spans="2:9" ht="15" customHeight="1" x14ac:dyDescent="0.3">
      <c r="B34" s="57"/>
      <c r="C34" s="11" t="s">
        <v>41</v>
      </c>
      <c r="D34" s="68">
        <v>139</v>
      </c>
      <c r="E34" s="68">
        <v>163.24800000000002</v>
      </c>
      <c r="F34" s="68">
        <v>161.483</v>
      </c>
      <c r="G34" s="68">
        <v>169.30800000000002</v>
      </c>
      <c r="H34" s="68">
        <v>179.59599999999995</v>
      </c>
    </row>
    <row r="35" spans="2:9" ht="15" customHeight="1" x14ac:dyDescent="0.3">
      <c r="B35" s="59"/>
      <c r="C35" s="137"/>
      <c r="D35" s="60"/>
      <c r="E35" s="60"/>
      <c r="F35" s="60"/>
      <c r="G35" s="60"/>
      <c r="H35" s="60"/>
      <c r="I35" s="61"/>
    </row>
    <row r="36" spans="2:9" ht="15" customHeight="1" x14ac:dyDescent="0.25"/>
    <row r="37" spans="2:9" ht="15" customHeight="1" x14ac:dyDescent="0.25"/>
    <row r="38" spans="2:9" ht="15" customHeight="1" x14ac:dyDescent="0.25">
      <c r="C38" s="169"/>
    </row>
    <row r="39" spans="2:9" ht="15" customHeight="1" x14ac:dyDescent="0.25"/>
    <row r="40" spans="2:9" ht="15" customHeight="1" x14ac:dyDescent="0.25"/>
    <row r="41" spans="2:9" ht="15" customHeight="1" x14ac:dyDescent="0.25"/>
    <row r="42" spans="2:9" ht="15" customHeight="1" x14ac:dyDescent="0.25"/>
    <row r="43" spans="2:9" ht="15" customHeight="1" x14ac:dyDescent="0.25"/>
    <row r="44" spans="2:9" ht="15" customHeight="1" x14ac:dyDescent="0.25"/>
    <row r="45" spans="2:9" ht="15" customHeight="1" x14ac:dyDescent="0.25"/>
    <row r="46" spans="2:9" ht="15" customHeight="1" x14ac:dyDescent="0.25"/>
    <row r="47" spans="2:9" ht="15" customHeight="1" x14ac:dyDescent="0.25"/>
    <row r="48" spans="2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</sheetData>
  <mergeCells count="2">
    <mergeCell ref="J9:K9"/>
    <mergeCell ref="J10:K10"/>
  </mergeCells>
  <dataValidations count="1">
    <dataValidation type="list" allowBlank="1" showInputMessage="1" showErrorMessage="1" sqref="J10" xr:uid="{784C321D-0ADF-40AB-82B8-EEBB0AF225B3}">
      <formula1>$M$25:$M$27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382A-E026-49DB-A747-434B6D30F9B4}">
  <dimension ref="A1:X61"/>
  <sheetViews>
    <sheetView showGridLines="0" zoomScaleNormal="100" workbookViewId="0">
      <selection activeCell="K40" sqref="K40"/>
    </sheetView>
  </sheetViews>
  <sheetFormatPr baseColWidth="10" defaultColWidth="11.5703125" defaultRowHeight="15.75" x14ac:dyDescent="0.25"/>
  <cols>
    <col min="1" max="1" width="21.28515625" style="67" customWidth="1"/>
    <col min="2" max="2" width="11.5703125" style="67" bestFit="1"/>
    <col min="3" max="7" width="8.7109375" style="67" customWidth="1"/>
    <col min="8" max="8" width="26.5703125" style="67" customWidth="1"/>
    <col min="9" max="9" width="14.42578125" style="67" customWidth="1"/>
    <col min="10" max="10" width="16.7109375" style="67" customWidth="1"/>
    <col min="11" max="20" width="11.5703125" style="67" bestFit="1"/>
    <col min="22" max="22" width="13" style="88" customWidth="1"/>
    <col min="23" max="23" width="11.5703125" style="43"/>
  </cols>
  <sheetData>
    <row r="1" spans="1:24" x14ac:dyDescent="0.25">
      <c r="A1" s="158"/>
      <c r="B1" s="158"/>
      <c r="C1" s="158"/>
      <c r="D1" s="158"/>
      <c r="E1" s="158"/>
      <c r="F1" s="158"/>
      <c r="G1" s="158"/>
      <c r="H1" s="158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W1" s="45"/>
    </row>
    <row r="2" spans="1:24" ht="23.25" x14ac:dyDescent="0.35">
      <c r="A2" s="158"/>
      <c r="B2" s="1" t="s">
        <v>86</v>
      </c>
      <c r="C2" s="158"/>
      <c r="D2" s="158"/>
      <c r="E2" s="158"/>
      <c r="F2" s="158"/>
      <c r="G2" s="158"/>
      <c r="H2" s="158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W2" s="70"/>
    </row>
    <row r="3" spans="1:24" ht="18.75" x14ac:dyDescent="0.3">
      <c r="A3" s="158"/>
      <c r="B3" s="5" t="s">
        <v>87</v>
      </c>
      <c r="C3" s="158"/>
      <c r="D3" s="158"/>
      <c r="E3" s="18"/>
      <c r="F3" s="158"/>
      <c r="G3" s="158"/>
      <c r="H3" s="158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W3" s="70"/>
    </row>
    <row r="4" spans="1:24" x14ac:dyDescent="0.25">
      <c r="A4" s="158"/>
      <c r="B4" s="3" t="s">
        <v>88</v>
      </c>
      <c r="C4" s="158"/>
      <c r="D4" s="158"/>
      <c r="E4" s="158"/>
      <c r="F4" s="158"/>
      <c r="G4" s="158"/>
      <c r="H4" s="158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W4" s="70"/>
    </row>
    <row r="5" spans="1:24" x14ac:dyDescent="0.25">
      <c r="A5" s="158"/>
      <c r="B5" s="158"/>
      <c r="C5" s="158"/>
      <c r="D5" s="158"/>
      <c r="E5" s="158"/>
      <c r="F5" s="158"/>
      <c r="G5" s="158"/>
      <c r="H5" s="158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W5" s="70"/>
    </row>
    <row r="6" spans="1:24" x14ac:dyDescent="0.25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W6" s="70"/>
    </row>
    <row r="7" spans="1:24" x14ac:dyDescent="0.2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W7" s="70"/>
    </row>
    <row r="8" spans="1:24" x14ac:dyDescent="0.25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W8" s="70"/>
    </row>
    <row r="9" spans="1:24" x14ac:dyDescent="0.25">
      <c r="A9" s="159"/>
      <c r="B9" s="159"/>
      <c r="C9" s="159"/>
      <c r="D9" s="159"/>
      <c r="E9" s="159"/>
      <c r="F9" s="159"/>
      <c r="G9" s="159"/>
      <c r="H9" s="159"/>
      <c r="I9" s="182" t="s">
        <v>44</v>
      </c>
      <c r="J9" s="182"/>
      <c r="K9" s="159"/>
      <c r="L9" s="159"/>
      <c r="M9" s="159"/>
      <c r="N9" s="159"/>
      <c r="O9" s="159"/>
      <c r="P9" s="159"/>
      <c r="Q9" s="159"/>
      <c r="R9" s="159"/>
      <c r="S9" s="159"/>
      <c r="T9" s="159"/>
      <c r="W9" s="70"/>
    </row>
    <row r="10" spans="1:24" x14ac:dyDescent="0.25">
      <c r="A10" s="159"/>
      <c r="B10" s="159"/>
      <c r="C10" s="159"/>
      <c r="D10" s="71">
        <v>2030</v>
      </c>
      <c r="E10" s="71">
        <v>2035</v>
      </c>
      <c r="F10" s="71">
        <v>2040</v>
      </c>
      <c r="G10" s="71">
        <v>2050</v>
      </c>
      <c r="H10" s="159"/>
      <c r="I10" s="183" t="s">
        <v>98</v>
      </c>
      <c r="J10" s="183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85"/>
      <c r="W10" s="70"/>
      <c r="X10" s="159"/>
    </row>
    <row r="11" spans="1:24" x14ac:dyDescent="0.25">
      <c r="A11" s="159" t="s">
        <v>89</v>
      </c>
      <c r="B11" s="159" t="s">
        <v>16</v>
      </c>
      <c r="C11" s="159"/>
      <c r="D11" s="157">
        <v>71</v>
      </c>
      <c r="E11" s="157">
        <v>61</v>
      </c>
      <c r="F11" s="157">
        <v>56</v>
      </c>
      <c r="G11" s="157">
        <v>51</v>
      </c>
      <c r="H11" s="159"/>
      <c r="I11" s="183"/>
      <c r="J11" s="183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85"/>
      <c r="W11" s="73"/>
      <c r="X11" s="72"/>
    </row>
    <row r="12" spans="1:24" x14ac:dyDescent="0.25">
      <c r="A12" s="159" t="s">
        <v>89</v>
      </c>
      <c r="B12" s="159" t="s">
        <v>17</v>
      </c>
      <c r="C12" s="159"/>
      <c r="D12" s="157">
        <v>71</v>
      </c>
      <c r="E12" s="157">
        <v>72</v>
      </c>
      <c r="F12" s="157">
        <v>69</v>
      </c>
      <c r="G12" s="157">
        <v>70</v>
      </c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85"/>
      <c r="W12" s="73"/>
      <c r="X12" s="72"/>
    </row>
    <row r="13" spans="1:24" x14ac:dyDescent="0.25">
      <c r="A13" s="159" t="s">
        <v>89</v>
      </c>
      <c r="B13" s="159" t="s">
        <v>15</v>
      </c>
      <c r="C13" s="159"/>
      <c r="D13" s="157">
        <v>71</v>
      </c>
      <c r="E13" s="157">
        <v>47</v>
      </c>
      <c r="F13" s="157">
        <v>41</v>
      </c>
      <c r="G13" s="157">
        <v>38</v>
      </c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85"/>
      <c r="W13" s="73"/>
      <c r="X13" s="72"/>
    </row>
    <row r="14" spans="1:24" x14ac:dyDescent="0.25">
      <c r="A14" s="159" t="s">
        <v>90</v>
      </c>
      <c r="B14" s="159" t="s">
        <v>16</v>
      </c>
      <c r="C14" s="159"/>
      <c r="D14" s="157">
        <v>62</v>
      </c>
      <c r="E14" s="157">
        <v>59</v>
      </c>
      <c r="F14" s="157">
        <v>56</v>
      </c>
      <c r="G14" s="157">
        <v>53</v>
      </c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85"/>
      <c r="W14" s="70" t="s">
        <v>89</v>
      </c>
      <c r="X14" s="72"/>
    </row>
    <row r="15" spans="1:24" x14ac:dyDescent="0.25">
      <c r="A15" s="159" t="s">
        <v>90</v>
      </c>
      <c r="B15" s="159" t="s">
        <v>17</v>
      </c>
      <c r="C15" s="159"/>
      <c r="D15" s="157">
        <v>62</v>
      </c>
      <c r="E15" s="157">
        <v>70</v>
      </c>
      <c r="F15" s="157">
        <v>70</v>
      </c>
      <c r="G15" s="157">
        <v>72</v>
      </c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85"/>
      <c r="W15" s="70" t="s">
        <v>90</v>
      </c>
      <c r="X15" s="72"/>
    </row>
    <row r="16" spans="1:24" x14ac:dyDescent="0.25">
      <c r="A16" s="159" t="s">
        <v>90</v>
      </c>
      <c r="B16" s="159" t="s">
        <v>15</v>
      </c>
      <c r="C16" s="159"/>
      <c r="D16" s="157">
        <v>62</v>
      </c>
      <c r="E16" s="157">
        <v>46</v>
      </c>
      <c r="F16" s="157">
        <v>45</v>
      </c>
      <c r="G16" s="157">
        <v>41</v>
      </c>
      <c r="H16" s="159"/>
      <c r="I16" s="119"/>
      <c r="J16" s="119"/>
      <c r="K16" s="119"/>
      <c r="L16" s="119"/>
      <c r="M16" s="119"/>
      <c r="N16" s="159"/>
      <c r="O16" s="159"/>
      <c r="P16" s="159"/>
      <c r="Q16" s="159"/>
      <c r="R16" s="159"/>
      <c r="S16" s="159"/>
      <c r="T16"/>
      <c r="U16" s="159"/>
      <c r="V16" s="85"/>
      <c r="W16" s="70" t="s">
        <v>91</v>
      </c>
      <c r="X16" s="72"/>
    </row>
    <row r="17" spans="1:24" x14ac:dyDescent="0.25">
      <c r="A17" s="159" t="s">
        <v>91</v>
      </c>
      <c r="B17" s="159" t="s">
        <v>16</v>
      </c>
      <c r="C17" s="159"/>
      <c r="D17" s="157">
        <v>77</v>
      </c>
      <c r="E17" s="157">
        <v>61</v>
      </c>
      <c r="F17" s="157">
        <v>53</v>
      </c>
      <c r="G17" s="157">
        <v>49</v>
      </c>
      <c r="H17" s="159"/>
      <c r="I17" s="119"/>
      <c r="J17" s="119"/>
      <c r="K17" s="119"/>
      <c r="L17" s="119"/>
      <c r="M17" s="119"/>
      <c r="N17" s="162"/>
      <c r="O17" s="162"/>
      <c r="P17" s="162"/>
      <c r="Q17" s="162"/>
      <c r="R17" s="162"/>
      <c r="S17" s="159"/>
      <c r="T17"/>
      <c r="U17" s="159"/>
      <c r="V17" s="85"/>
      <c r="W17" s="70" t="s">
        <v>51</v>
      </c>
      <c r="X17" s="72"/>
    </row>
    <row r="18" spans="1:24" x14ac:dyDescent="0.25">
      <c r="A18" s="159" t="s">
        <v>91</v>
      </c>
      <c r="B18" s="159" t="s">
        <v>17</v>
      </c>
      <c r="C18" s="159"/>
      <c r="D18" s="157">
        <v>77</v>
      </c>
      <c r="E18" s="157">
        <v>74</v>
      </c>
      <c r="F18" s="157">
        <v>65</v>
      </c>
      <c r="G18" s="157">
        <v>63</v>
      </c>
      <c r="H18" s="159"/>
      <c r="I18" s="119"/>
      <c r="J18" s="119"/>
      <c r="K18" s="119"/>
      <c r="L18" s="119"/>
      <c r="M18" s="131"/>
      <c r="N18" s="162"/>
      <c r="O18" s="162"/>
      <c r="P18" s="162"/>
      <c r="Q18" s="162"/>
      <c r="R18" s="162"/>
      <c r="S18" s="162"/>
      <c r="T18"/>
      <c r="U18" s="159"/>
      <c r="V18" s="85"/>
      <c r="W18" s="70" t="s">
        <v>92</v>
      </c>
      <c r="X18" s="72"/>
    </row>
    <row r="19" spans="1:24" x14ac:dyDescent="0.25">
      <c r="A19" s="159" t="s">
        <v>91</v>
      </c>
      <c r="B19" s="159" t="s">
        <v>15</v>
      </c>
      <c r="C19" s="159"/>
      <c r="D19" s="157">
        <v>77</v>
      </c>
      <c r="E19" s="157">
        <v>48</v>
      </c>
      <c r="F19" s="157">
        <v>39</v>
      </c>
      <c r="G19" s="157">
        <v>37</v>
      </c>
      <c r="H19" s="159"/>
      <c r="I19" s="119"/>
      <c r="J19" s="119" t="s">
        <v>93</v>
      </c>
      <c r="K19" s="119"/>
      <c r="L19" s="119"/>
      <c r="M19" s="172"/>
      <c r="N19" s="173" t="s">
        <v>27</v>
      </c>
      <c r="O19" s="172"/>
      <c r="P19" s="172"/>
      <c r="Q19" s="79"/>
      <c r="R19" s="159"/>
      <c r="S19" s="162"/>
      <c r="T19"/>
      <c r="U19" s="159"/>
      <c r="V19" s="85"/>
      <c r="W19" s="70" t="s">
        <v>94</v>
      </c>
      <c r="X19" s="72"/>
    </row>
    <row r="20" spans="1:24" ht="15.75" customHeight="1" x14ac:dyDescent="0.25">
      <c r="A20" s="159" t="s">
        <v>51</v>
      </c>
      <c r="B20" s="159" t="s">
        <v>16</v>
      </c>
      <c r="C20" s="159"/>
      <c r="D20" s="157">
        <v>57</v>
      </c>
      <c r="E20" s="157">
        <v>57</v>
      </c>
      <c r="F20" s="157">
        <v>54</v>
      </c>
      <c r="G20" s="157">
        <v>46</v>
      </c>
      <c r="H20" s="159"/>
      <c r="I20" s="119"/>
      <c r="J20" s="133" t="s">
        <v>17</v>
      </c>
      <c r="K20" s="133" t="s">
        <v>16</v>
      </c>
      <c r="L20" s="134" t="s">
        <v>15</v>
      </c>
      <c r="M20" s="80"/>
      <c r="N20" s="173" t="s">
        <v>95</v>
      </c>
      <c r="O20" s="174" t="s">
        <v>15</v>
      </c>
      <c r="P20" s="173" t="s">
        <v>16</v>
      </c>
      <c r="Q20" s="173" t="s">
        <v>17</v>
      </c>
      <c r="R20" s="159"/>
      <c r="S20" s="75"/>
      <c r="T20"/>
      <c r="U20" s="159"/>
      <c r="V20" s="85"/>
      <c r="W20" s="70" t="s">
        <v>96</v>
      </c>
      <c r="X20" s="72"/>
    </row>
    <row r="21" spans="1:24" ht="15.75" customHeight="1" x14ac:dyDescent="0.25">
      <c r="A21" s="159" t="s">
        <v>51</v>
      </c>
      <c r="B21" s="159" t="s">
        <v>17</v>
      </c>
      <c r="C21" s="159"/>
      <c r="D21" s="157">
        <v>57</v>
      </c>
      <c r="E21" s="157">
        <v>67</v>
      </c>
      <c r="F21" s="157">
        <v>66</v>
      </c>
      <c r="G21" s="157">
        <v>71</v>
      </c>
      <c r="H21" s="159"/>
      <c r="I21" s="108">
        <v>2030</v>
      </c>
      <c r="J21" s="135" cm="1">
        <f t="array" ref="J21">INDEX($D$11:$G$37,MATCH($I$10&amp;J$20,$A$11:$A$37&amp;$B$11:$B$37,0),MATCH($I21,$D$10:$G$10,0))</f>
        <v>60</v>
      </c>
      <c r="K21" s="135" cm="1">
        <f t="array" ref="K21">INDEX($D$11:$G$37,MATCH($I$10&amp;K$20,$A$11:$A$37&amp;$B$11:$B$37,0),MATCH($I21,$D$10:$G$10,0))</f>
        <v>60</v>
      </c>
      <c r="L21" s="135" cm="1">
        <f t="array" ref="L21">INDEX($D$11:$G$37,MATCH($I$10&amp;L$20,$A$11:$A$37&amp;$B$11:$B$37,0),MATCH($I21,$D$10:$G$10,0))</f>
        <v>60</v>
      </c>
      <c r="M21" s="80"/>
      <c r="N21" s="173">
        <f>L21</f>
        <v>60</v>
      </c>
      <c r="O21" s="174">
        <f>K21-L21-P21/2</f>
        <v>-4</v>
      </c>
      <c r="P21" s="173">
        <v>8</v>
      </c>
      <c r="Q21" s="173">
        <f>J21-K21-P21/2</f>
        <v>-4</v>
      </c>
      <c r="R21" s="159"/>
      <c r="S21" s="166"/>
      <c r="T21"/>
      <c r="U21" s="159"/>
      <c r="V21" s="85"/>
      <c r="W21" s="70" t="s">
        <v>97</v>
      </c>
      <c r="X21" s="72"/>
    </row>
    <row r="22" spans="1:24" x14ac:dyDescent="0.25">
      <c r="A22" s="159" t="s">
        <v>51</v>
      </c>
      <c r="B22" s="159" t="s">
        <v>15</v>
      </c>
      <c r="C22" s="159"/>
      <c r="D22" s="157">
        <v>57</v>
      </c>
      <c r="E22" s="157">
        <v>46</v>
      </c>
      <c r="F22" s="157">
        <v>44</v>
      </c>
      <c r="G22" s="157">
        <v>39</v>
      </c>
      <c r="H22" s="159"/>
      <c r="I22" s="108">
        <v>2035</v>
      </c>
      <c r="J22" s="135" cm="1">
        <f t="array" ref="J22">INDEX($D$11:$G$37,MATCH($I$10&amp;J$20,$A$11:$A$37&amp;$B$11:$B$37,0),MATCH($I22,$D$10:$G$10,0))</f>
        <v>67</v>
      </c>
      <c r="K22" s="135" cm="1">
        <f t="array" ref="K22">INDEX($D$11:$G$37,MATCH($I$10&amp;K$20,$A$11:$A$37&amp;$B$11:$B$37,0),MATCH($I22,$D$10:$G$10,0))</f>
        <v>65</v>
      </c>
      <c r="L22" s="135" cm="1">
        <f t="array" ref="L22">INDEX($D$11:$G$37,MATCH($I$10&amp;L$20,$A$11:$A$37&amp;$B$11:$B$37,0),MATCH($I22,$D$10:$G$10,0))</f>
        <v>43</v>
      </c>
      <c r="M22" s="80"/>
      <c r="N22" s="173">
        <f>L22</f>
        <v>43</v>
      </c>
      <c r="O22" s="174">
        <f>K22-L22-P22/2</f>
        <v>18</v>
      </c>
      <c r="P22" s="173">
        <v>8</v>
      </c>
      <c r="Q22" s="173">
        <f>J22-K22-P22/2</f>
        <v>-2</v>
      </c>
      <c r="R22" s="159"/>
      <c r="S22" s="166"/>
      <c r="T22"/>
      <c r="U22" s="159"/>
      <c r="V22" s="85"/>
      <c r="W22" s="70" t="s">
        <v>98</v>
      </c>
      <c r="X22" s="72"/>
    </row>
    <row r="23" spans="1:24" x14ac:dyDescent="0.25">
      <c r="A23" s="159" t="s">
        <v>92</v>
      </c>
      <c r="B23" s="159" t="s">
        <v>16</v>
      </c>
      <c r="C23" s="159"/>
      <c r="D23" s="157">
        <v>64</v>
      </c>
      <c r="E23" s="157">
        <v>57</v>
      </c>
      <c r="F23" s="157">
        <v>54</v>
      </c>
      <c r="G23" s="157">
        <v>51</v>
      </c>
      <c r="H23" s="159"/>
      <c r="I23" s="108">
        <v>2040</v>
      </c>
      <c r="J23" s="135" cm="1">
        <f t="array" ref="J23">INDEX($D$11:$G$37,MATCH($I$10&amp;J$20,$A$11:$A$37&amp;$B$11:$B$37,0),MATCH($I23,$D$10:$G$10,0))</f>
        <v>65</v>
      </c>
      <c r="K23" s="135" cm="1">
        <f t="array" ref="K23">INDEX($D$11:$G$37,MATCH($I$10&amp;K$20,$A$11:$A$37&amp;$B$11:$B$37,0),MATCH($I23,$D$10:$G$10,0))</f>
        <v>54</v>
      </c>
      <c r="L23" s="135" cm="1">
        <f t="array" ref="L23">INDEX($D$11:$G$37,MATCH($I$10&amp;L$20,$A$11:$A$37&amp;$B$11:$B$37,0),MATCH($I23,$D$10:$G$10,0))</f>
        <v>38</v>
      </c>
      <c r="M23" s="80"/>
      <c r="N23" s="173">
        <f>L23</f>
        <v>38</v>
      </c>
      <c r="O23" s="174">
        <f>K23-L23-P23/2</f>
        <v>12</v>
      </c>
      <c r="P23" s="173">
        <v>8</v>
      </c>
      <c r="Q23" s="173">
        <f>J23-K23-P23/2</f>
        <v>7</v>
      </c>
      <c r="R23" s="159"/>
      <c r="S23" s="166"/>
      <c r="T23"/>
      <c r="U23" s="159"/>
      <c r="V23" s="85"/>
      <c r="W23" s="76"/>
      <c r="X23" s="72"/>
    </row>
    <row r="24" spans="1:24" x14ac:dyDescent="0.25">
      <c r="A24" s="159" t="s">
        <v>92</v>
      </c>
      <c r="B24" s="159" t="s">
        <v>17</v>
      </c>
      <c r="C24" s="159"/>
      <c r="D24" s="157">
        <v>64</v>
      </c>
      <c r="E24" s="157">
        <v>70</v>
      </c>
      <c r="F24" s="157">
        <v>68</v>
      </c>
      <c r="G24" s="157">
        <v>69</v>
      </c>
      <c r="H24" s="159"/>
      <c r="I24" s="108">
        <v>2050</v>
      </c>
      <c r="J24" s="135" cm="1">
        <f t="array" ref="J24">INDEX($D$11:$G$37,MATCH($I$10&amp;J$20,$A$11:$A$37&amp;$B$11:$B$37,0),MATCH($I24,$D$10:$G$10,0))</f>
        <v>66</v>
      </c>
      <c r="K24" s="135" cm="1">
        <f t="array" ref="K24">INDEX($D$11:$G$37,MATCH($I$10&amp;K$20,$A$11:$A$37&amp;$B$11:$B$37,0),MATCH($I24,$D$10:$G$10,0))</f>
        <v>47</v>
      </c>
      <c r="L24" s="135" cm="1">
        <f t="array" ref="L24">INDEX($D$11:$G$37,MATCH($I$10&amp;L$20,$A$11:$A$37&amp;$B$11:$B$37,0),MATCH($I24,$D$10:$G$10,0))</f>
        <v>36</v>
      </c>
      <c r="M24" s="80"/>
      <c r="N24" s="173">
        <f>L24</f>
        <v>36</v>
      </c>
      <c r="O24" s="174">
        <f>K24-L24-P24/2</f>
        <v>7</v>
      </c>
      <c r="P24" s="173">
        <v>8</v>
      </c>
      <c r="Q24" s="173">
        <f>J24-K24-P24/2</f>
        <v>15</v>
      </c>
      <c r="R24" s="159"/>
      <c r="S24" s="166"/>
      <c r="T24"/>
      <c r="U24" s="159"/>
      <c r="V24" s="85"/>
      <c r="W24" s="76"/>
      <c r="X24" s="72"/>
    </row>
    <row r="25" spans="1:24" x14ac:dyDescent="0.25">
      <c r="A25" s="159" t="s">
        <v>92</v>
      </c>
      <c r="B25" s="159" t="s">
        <v>15</v>
      </c>
      <c r="C25" s="159"/>
      <c r="D25" s="157">
        <v>64</v>
      </c>
      <c r="E25" s="157">
        <v>44</v>
      </c>
      <c r="F25" s="157">
        <v>41</v>
      </c>
      <c r="G25" s="157">
        <v>40</v>
      </c>
      <c r="H25" s="159"/>
      <c r="I25" s="119"/>
      <c r="J25" s="119"/>
      <c r="K25" s="119"/>
      <c r="L25" s="119"/>
      <c r="M25" s="79"/>
      <c r="N25" s="175"/>
      <c r="O25" s="175"/>
      <c r="P25" s="175"/>
      <c r="Q25" s="175"/>
      <c r="R25" s="75"/>
      <c r="S25" s="75"/>
      <c r="T25" s="159"/>
      <c r="U25" s="159"/>
      <c r="V25" s="85"/>
      <c r="W25" s="76"/>
      <c r="X25" s="72"/>
    </row>
    <row r="26" spans="1:24" x14ac:dyDescent="0.25">
      <c r="A26" s="159" t="s">
        <v>94</v>
      </c>
      <c r="B26" s="159" t="s">
        <v>16</v>
      </c>
      <c r="C26" s="159"/>
      <c r="D26" s="157">
        <v>56</v>
      </c>
      <c r="E26" s="157">
        <v>56</v>
      </c>
      <c r="F26" s="157">
        <v>51</v>
      </c>
      <c r="G26" s="157">
        <v>51</v>
      </c>
      <c r="H26" s="159"/>
      <c r="I26" s="159"/>
      <c r="J26" s="159"/>
      <c r="K26" s="159"/>
      <c r="L26" s="159"/>
      <c r="M26" s="162"/>
      <c r="N26" s="75"/>
      <c r="O26" s="75"/>
      <c r="P26" s="75"/>
      <c r="Q26" s="75"/>
      <c r="R26" s="75"/>
      <c r="S26" s="75"/>
      <c r="T26" s="159"/>
      <c r="U26" s="159"/>
      <c r="V26" s="85"/>
      <c r="W26" s="76"/>
      <c r="X26" s="72"/>
    </row>
    <row r="27" spans="1:24" x14ac:dyDescent="0.25">
      <c r="A27" s="159" t="s">
        <v>94</v>
      </c>
      <c r="B27" s="159" t="s">
        <v>17</v>
      </c>
      <c r="C27" s="159"/>
      <c r="D27" s="157">
        <v>56</v>
      </c>
      <c r="E27" s="157">
        <v>68</v>
      </c>
      <c r="F27" s="157">
        <v>65</v>
      </c>
      <c r="G27" s="157">
        <v>68</v>
      </c>
      <c r="H27" s="159"/>
      <c r="I27" s="159"/>
      <c r="J27" s="159"/>
      <c r="K27" s="159"/>
      <c r="L27" s="159"/>
      <c r="M27" s="159"/>
      <c r="N27" s="78"/>
      <c r="O27" s="78"/>
      <c r="P27" s="78"/>
      <c r="Q27" s="78"/>
      <c r="R27" s="78"/>
      <c r="S27" s="78"/>
      <c r="T27" s="159"/>
      <c r="U27" s="159"/>
      <c r="V27" s="85"/>
      <c r="W27" s="79"/>
      <c r="X27" s="159"/>
    </row>
    <row r="28" spans="1:24" x14ac:dyDescent="0.25">
      <c r="A28" s="159" t="s">
        <v>94</v>
      </c>
      <c r="B28" s="159" t="s">
        <v>15</v>
      </c>
      <c r="C28" s="159"/>
      <c r="D28" s="157">
        <v>56</v>
      </c>
      <c r="E28" s="157">
        <v>43</v>
      </c>
      <c r="F28" s="157">
        <v>43</v>
      </c>
      <c r="G28" s="157">
        <v>44</v>
      </c>
      <c r="H28" s="159"/>
      <c r="I28" s="159"/>
      <c r="J28" s="159"/>
      <c r="K28" s="159"/>
      <c r="L28" s="159"/>
      <c r="M28" s="159"/>
      <c r="N28" s="78"/>
      <c r="O28" s="78"/>
      <c r="P28" s="78"/>
      <c r="Q28" s="78"/>
      <c r="R28" s="78"/>
      <c r="S28" s="78"/>
      <c r="T28" s="159"/>
      <c r="U28" s="159"/>
      <c r="V28" s="85"/>
      <c r="W28" s="79"/>
      <c r="X28" s="159"/>
    </row>
    <row r="29" spans="1:24" x14ac:dyDescent="0.25">
      <c r="A29" s="159" t="s">
        <v>96</v>
      </c>
      <c r="B29" s="159" t="s">
        <v>16</v>
      </c>
      <c r="C29" s="159"/>
      <c r="D29" s="157">
        <v>61</v>
      </c>
      <c r="E29" s="157">
        <v>58</v>
      </c>
      <c r="F29" s="157">
        <v>54</v>
      </c>
      <c r="G29" s="157">
        <v>52</v>
      </c>
      <c r="H29" s="159"/>
      <c r="I29" s="159"/>
      <c r="J29" s="159"/>
      <c r="K29" s="159"/>
      <c r="L29" s="159"/>
      <c r="M29" s="159"/>
      <c r="N29" s="78"/>
      <c r="O29" s="78"/>
      <c r="P29" s="78"/>
      <c r="Q29" s="78"/>
      <c r="R29" s="78"/>
      <c r="S29" s="78"/>
      <c r="T29" s="159"/>
      <c r="U29" s="159"/>
      <c r="V29" s="85"/>
      <c r="W29" s="79"/>
      <c r="X29" s="159"/>
    </row>
    <row r="30" spans="1:24" x14ac:dyDescent="0.25">
      <c r="A30" s="159" t="s">
        <v>96</v>
      </c>
      <c r="B30" s="159" t="s">
        <v>17</v>
      </c>
      <c r="C30" s="159"/>
      <c r="D30" s="157">
        <v>61</v>
      </c>
      <c r="E30" s="157">
        <v>70</v>
      </c>
      <c r="F30" s="157">
        <v>67</v>
      </c>
      <c r="G30" s="157">
        <v>68</v>
      </c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78"/>
      <c r="S30" s="78"/>
      <c r="T30" s="159"/>
      <c r="U30" s="159"/>
      <c r="V30" s="85"/>
      <c r="W30" s="79"/>
      <c r="X30" s="159"/>
    </row>
    <row r="31" spans="1:24" x14ac:dyDescent="0.25">
      <c r="A31" s="159" t="s">
        <v>96</v>
      </c>
      <c r="B31" s="159" t="s">
        <v>15</v>
      </c>
      <c r="C31" s="159"/>
      <c r="D31" s="157">
        <v>61</v>
      </c>
      <c r="E31" s="157">
        <v>46</v>
      </c>
      <c r="F31" s="157">
        <v>44</v>
      </c>
      <c r="G31" s="157">
        <v>44</v>
      </c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78"/>
      <c r="S31" s="78"/>
      <c r="T31" s="159"/>
      <c r="U31" s="159"/>
      <c r="V31" s="85"/>
      <c r="W31" s="79"/>
      <c r="X31" s="159"/>
    </row>
    <row r="32" spans="1:24" x14ac:dyDescent="0.25">
      <c r="A32" s="159" t="s">
        <v>97</v>
      </c>
      <c r="B32" s="159" t="s">
        <v>16</v>
      </c>
      <c r="C32" s="159"/>
      <c r="D32" s="157">
        <v>97</v>
      </c>
      <c r="E32" s="157">
        <v>65</v>
      </c>
      <c r="F32" s="157">
        <v>58</v>
      </c>
      <c r="G32" s="157">
        <v>53</v>
      </c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78"/>
      <c r="S32" s="78"/>
      <c r="T32" s="159"/>
      <c r="U32" s="159"/>
      <c r="V32" s="85"/>
      <c r="W32" s="79"/>
      <c r="X32" s="159"/>
    </row>
    <row r="33" spans="1:24" x14ac:dyDescent="0.25">
      <c r="A33" s="159" t="s">
        <v>97</v>
      </c>
      <c r="B33" s="159" t="s">
        <v>17</v>
      </c>
      <c r="C33" s="159"/>
      <c r="D33" s="157">
        <v>97</v>
      </c>
      <c r="E33" s="157">
        <v>83</v>
      </c>
      <c r="F33" s="157">
        <v>71</v>
      </c>
      <c r="G33" s="157">
        <v>70</v>
      </c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78"/>
      <c r="S33" s="78"/>
      <c r="T33" s="159"/>
      <c r="U33" s="159"/>
      <c r="V33" s="85"/>
      <c r="W33" s="79"/>
      <c r="X33" s="159"/>
    </row>
    <row r="34" spans="1:24" x14ac:dyDescent="0.25">
      <c r="A34" s="159" t="s">
        <v>97</v>
      </c>
      <c r="B34" s="159" t="s">
        <v>15</v>
      </c>
      <c r="C34" s="159"/>
      <c r="D34" s="157">
        <v>97</v>
      </c>
      <c r="E34" s="157">
        <v>50</v>
      </c>
      <c r="F34" s="157">
        <v>41</v>
      </c>
      <c r="G34" s="157">
        <v>41</v>
      </c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78"/>
      <c r="S34" s="78"/>
      <c r="T34" s="159"/>
      <c r="U34" s="159"/>
      <c r="V34" s="85"/>
      <c r="W34" s="79"/>
      <c r="X34" s="159"/>
    </row>
    <row r="35" spans="1:24" x14ac:dyDescent="0.25">
      <c r="A35" s="159" t="s">
        <v>98</v>
      </c>
      <c r="B35" s="159" t="s">
        <v>16</v>
      </c>
      <c r="C35" s="159"/>
      <c r="D35" s="157">
        <v>60</v>
      </c>
      <c r="E35" s="157">
        <v>65</v>
      </c>
      <c r="F35" s="157">
        <v>54</v>
      </c>
      <c r="G35" s="157">
        <v>47</v>
      </c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78"/>
      <c r="S35" s="78"/>
      <c r="T35" s="159"/>
      <c r="U35" s="159"/>
      <c r="V35" s="85"/>
      <c r="W35" s="79"/>
      <c r="X35" s="159"/>
    </row>
    <row r="36" spans="1:24" x14ac:dyDescent="0.25">
      <c r="A36" s="159" t="s">
        <v>98</v>
      </c>
      <c r="B36" s="159" t="s">
        <v>17</v>
      </c>
      <c r="C36" s="159"/>
      <c r="D36" s="157">
        <v>60</v>
      </c>
      <c r="E36" s="157">
        <v>67</v>
      </c>
      <c r="F36" s="157">
        <v>65</v>
      </c>
      <c r="G36" s="157">
        <v>66</v>
      </c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78"/>
      <c r="S36" s="78"/>
      <c r="T36" s="159"/>
      <c r="U36" s="159"/>
      <c r="V36" s="85"/>
      <c r="W36" s="79"/>
      <c r="X36" s="159"/>
    </row>
    <row r="37" spans="1:24" x14ac:dyDescent="0.25">
      <c r="A37" s="159" t="s">
        <v>98</v>
      </c>
      <c r="B37" s="159" t="s">
        <v>15</v>
      </c>
      <c r="C37" s="159"/>
      <c r="D37" s="157">
        <v>60</v>
      </c>
      <c r="E37" s="157">
        <v>43</v>
      </c>
      <c r="F37" s="157">
        <v>38</v>
      </c>
      <c r="G37" s="157">
        <v>36</v>
      </c>
      <c r="H37" s="159"/>
      <c r="I37"/>
      <c r="J37" s="159"/>
      <c r="K37" s="159"/>
      <c r="L37" s="159"/>
      <c r="M37" s="159"/>
      <c r="N37" s="159"/>
      <c r="O37" s="159"/>
      <c r="P37" s="159"/>
      <c r="Q37" s="159"/>
      <c r="R37" s="78"/>
      <c r="S37" s="78"/>
      <c r="T37" s="159"/>
      <c r="U37" s="159"/>
      <c r="V37" s="85"/>
      <c r="W37" s="80"/>
      <c r="X37" s="159"/>
    </row>
    <row r="38" spans="1:24" ht="15" x14ac:dyDescent="0.25">
      <c r="A38" s="159"/>
      <c r="B38" s="159"/>
      <c r="C38"/>
      <c r="D38"/>
      <c r="E38"/>
      <c r="F38"/>
      <c r="G38"/>
      <c r="H38" s="159"/>
      <c r="I38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85"/>
      <c r="W38" s="80"/>
      <c r="X38" s="159"/>
    </row>
    <row r="39" spans="1:24" ht="15" x14ac:dyDescent="0.25">
      <c r="A39" s="159"/>
      <c r="B39" s="159"/>
      <c r="C39"/>
      <c r="D39"/>
      <c r="E39"/>
      <c r="F39"/>
      <c r="G39"/>
      <c r="H39" s="159"/>
      <c r="I3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85"/>
      <c r="W39" s="80"/>
      <c r="X39" s="159"/>
    </row>
    <row r="40" spans="1:24" ht="15" x14ac:dyDescent="0.25">
      <c r="A40" s="159"/>
      <c r="B40" s="159"/>
      <c r="C40"/>
      <c r="D40"/>
      <c r="E40"/>
      <c r="F40"/>
      <c r="G40"/>
      <c r="H40" s="159"/>
      <c r="I40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85"/>
      <c r="W40" s="80"/>
      <c r="X40" s="159"/>
    </row>
    <row r="41" spans="1:24" ht="15" x14ac:dyDescent="0.25">
      <c r="A41" s="159"/>
      <c r="B41" s="159"/>
      <c r="C41"/>
      <c r="D41"/>
      <c r="E41"/>
      <c r="F41"/>
      <c r="G41"/>
      <c r="H41" s="159"/>
      <c r="I41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85"/>
      <c r="W41" s="80"/>
      <c r="X41" s="159"/>
    </row>
    <row r="42" spans="1:24" ht="15" x14ac:dyDescent="0.25">
      <c r="A42" s="159"/>
      <c r="B42" s="159"/>
      <c r="C42"/>
      <c r="D42"/>
      <c r="E42"/>
      <c r="F42"/>
      <c r="G42"/>
      <c r="H42" s="159"/>
      <c r="I42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85"/>
      <c r="W42" s="80"/>
      <c r="X42" s="159"/>
    </row>
    <row r="43" spans="1:24" ht="15" x14ac:dyDescent="0.25">
      <c r="A43" s="159"/>
      <c r="B43" s="159"/>
      <c r="C43"/>
      <c r="D43"/>
      <c r="E43"/>
      <c r="F43"/>
      <c r="G43"/>
      <c r="H43" s="159"/>
      <c r="I43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85"/>
      <c r="W43" s="80"/>
      <c r="X43" s="159"/>
    </row>
    <row r="44" spans="1:24" ht="15" x14ac:dyDescent="0.25">
      <c r="A44" s="159"/>
      <c r="B44" s="159"/>
      <c r="C44"/>
      <c r="D44"/>
      <c r="E44"/>
      <c r="F44"/>
      <c r="G44"/>
      <c r="H44" s="171"/>
      <c r="I44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85"/>
      <c r="W44" s="80"/>
      <c r="X44" s="159"/>
    </row>
    <row r="45" spans="1:24" ht="15" x14ac:dyDescent="0.25">
      <c r="A45" s="159"/>
      <c r="B45" s="159"/>
      <c r="C45"/>
      <c r="D45"/>
      <c r="E45"/>
      <c r="F45"/>
      <c r="G45"/>
      <c r="H45" s="159"/>
      <c r="I45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85"/>
      <c r="W45" s="80"/>
      <c r="X45" s="159"/>
    </row>
    <row r="46" spans="1:24" ht="15" x14ac:dyDescent="0.25">
      <c r="A46" s="159"/>
      <c r="B46" s="159"/>
      <c r="C46"/>
      <c r="D46"/>
      <c r="E46"/>
      <c r="F46"/>
      <c r="G46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85"/>
      <c r="W46" s="80"/>
      <c r="X46" s="159"/>
    </row>
    <row r="47" spans="1:24" ht="15" x14ac:dyDescent="0.25">
      <c r="A47" s="159"/>
      <c r="B47" s="159"/>
      <c r="C47"/>
      <c r="D47"/>
      <c r="E47"/>
      <c r="F47"/>
      <c r="G47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85"/>
      <c r="W47" s="80"/>
      <c r="X47" s="159"/>
    </row>
    <row r="48" spans="1:24" ht="15" x14ac:dyDescent="0.25">
      <c r="A48" s="159"/>
      <c r="B48" s="159"/>
      <c r="C48"/>
      <c r="D48"/>
      <c r="E48"/>
      <c r="F48"/>
      <c r="G48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85"/>
      <c r="W48" s="80"/>
      <c r="X48" s="159"/>
    </row>
    <row r="49" spans="3:24" ht="15" x14ac:dyDescent="0.25">
      <c r="C49"/>
      <c r="D49"/>
      <c r="E49"/>
      <c r="F49"/>
      <c r="G4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85"/>
      <c r="W49" s="80"/>
      <c r="X49" s="159"/>
    </row>
    <row r="50" spans="3:24" ht="15" x14ac:dyDescent="0.25">
      <c r="C50"/>
      <c r="D50"/>
      <c r="E50"/>
      <c r="F50"/>
      <c r="G50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85"/>
      <c r="W50" s="80"/>
      <c r="X50" s="159"/>
    </row>
    <row r="51" spans="3:24" ht="15" x14ac:dyDescent="0.25">
      <c r="C51"/>
      <c r="D51"/>
      <c r="E51"/>
      <c r="F51"/>
      <c r="G51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85"/>
      <c r="W51" s="80"/>
      <c r="X51" s="159"/>
    </row>
    <row r="52" spans="3:24" ht="15" x14ac:dyDescent="0.25">
      <c r="C52"/>
      <c r="D52"/>
      <c r="E52"/>
      <c r="F52"/>
      <c r="G52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85"/>
      <c r="W52" s="80"/>
      <c r="X52" s="159"/>
    </row>
    <row r="53" spans="3:24" ht="15" x14ac:dyDescent="0.25">
      <c r="C53"/>
      <c r="D53"/>
      <c r="E53"/>
      <c r="F53"/>
      <c r="G53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85"/>
      <c r="W53" s="80"/>
      <c r="X53" s="159"/>
    </row>
    <row r="54" spans="3:24" ht="15" x14ac:dyDescent="0.25">
      <c r="C54"/>
      <c r="D54"/>
      <c r="E54"/>
      <c r="F54"/>
      <c r="G54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85"/>
      <c r="W54" s="80"/>
      <c r="X54" s="159"/>
    </row>
    <row r="55" spans="3:24" ht="15" x14ac:dyDescent="0.25">
      <c r="C55"/>
      <c r="D55"/>
      <c r="E55"/>
      <c r="F55"/>
      <c r="G55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85"/>
      <c r="W55" s="80"/>
      <c r="X55" s="159"/>
    </row>
    <row r="56" spans="3:24" ht="15" x14ac:dyDescent="0.25">
      <c r="C56"/>
      <c r="D56"/>
      <c r="E56"/>
      <c r="F56"/>
      <c r="G56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85"/>
      <c r="W56" s="80"/>
      <c r="X56" s="159"/>
    </row>
    <row r="57" spans="3:24" ht="15" x14ac:dyDescent="0.25">
      <c r="C57"/>
      <c r="D57"/>
      <c r="E57"/>
      <c r="F57"/>
      <c r="G57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85"/>
      <c r="W57" s="80"/>
      <c r="X57" s="159"/>
    </row>
    <row r="58" spans="3:24" ht="15" x14ac:dyDescent="0.25">
      <c r="C58"/>
      <c r="D58"/>
      <c r="E58"/>
      <c r="F58"/>
      <c r="G58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85"/>
      <c r="W58" s="80"/>
      <c r="X58" s="159"/>
    </row>
    <row r="59" spans="3:24" ht="15" x14ac:dyDescent="0.25">
      <c r="C59"/>
      <c r="D59"/>
      <c r="E59"/>
      <c r="F59"/>
      <c r="G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85"/>
      <c r="W59" s="80"/>
      <c r="X59" s="159"/>
    </row>
    <row r="60" spans="3:24" ht="15" x14ac:dyDescent="0.25">
      <c r="C60"/>
      <c r="D60"/>
      <c r="E60"/>
      <c r="F60"/>
      <c r="G60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85"/>
      <c r="W60" s="80"/>
      <c r="X60" s="159"/>
    </row>
    <row r="61" spans="3:24" ht="15" x14ac:dyDescent="0.25">
      <c r="C61"/>
      <c r="D61"/>
      <c r="E61"/>
      <c r="F61"/>
      <c r="G6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85"/>
      <c r="W61" s="80"/>
    </row>
  </sheetData>
  <mergeCells count="2">
    <mergeCell ref="I9:J9"/>
    <mergeCell ref="I10:J11"/>
  </mergeCells>
  <dataValidations count="1">
    <dataValidation type="list" allowBlank="1" showInputMessage="1" showErrorMessage="1" sqref="I10:J11" xr:uid="{70A21F08-D535-4B63-B48C-8C9538722F45}">
      <formula1>$W$14:$W$22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6278-D6EF-42C3-AFA6-0588FE0099EB}">
  <dimension ref="A1:X61"/>
  <sheetViews>
    <sheetView showGridLines="0" tabSelected="1" zoomScaleNormal="100" workbookViewId="0">
      <selection activeCell="V25" sqref="V25"/>
    </sheetView>
  </sheetViews>
  <sheetFormatPr baseColWidth="10" defaultColWidth="11.5703125" defaultRowHeight="15.75" x14ac:dyDescent="0.25"/>
  <cols>
    <col min="1" max="1" width="21.28515625" style="67" customWidth="1"/>
    <col min="2" max="2" width="11.5703125" style="67" bestFit="1"/>
    <col min="3" max="7" width="8.7109375" style="67" customWidth="1"/>
    <col min="8" max="8" width="26.5703125" style="67" customWidth="1"/>
    <col min="9" max="9" width="14.42578125" style="67" customWidth="1"/>
    <col min="10" max="10" width="16.7109375" style="67" customWidth="1"/>
    <col min="11" max="20" width="11.5703125" style="67" bestFit="1"/>
    <col min="22" max="22" width="13" style="69" customWidth="1"/>
    <col min="23" max="23" width="11.5703125" style="43"/>
  </cols>
  <sheetData>
    <row r="1" spans="1:24" x14ac:dyDescent="0.25">
      <c r="A1" s="158"/>
      <c r="B1" s="158"/>
      <c r="C1" s="158"/>
      <c r="D1" s="158"/>
      <c r="E1" s="158"/>
      <c r="F1" s="158"/>
      <c r="G1" s="158"/>
      <c r="H1" s="158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W1" s="45"/>
    </row>
    <row r="2" spans="1:24" ht="23.25" x14ac:dyDescent="0.35">
      <c r="A2" s="158"/>
      <c r="B2" s="1" t="s">
        <v>86</v>
      </c>
      <c r="C2" s="158"/>
      <c r="D2" s="158"/>
      <c r="E2" s="158"/>
      <c r="F2" s="158"/>
      <c r="G2" s="158"/>
      <c r="H2" s="158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W2" s="70"/>
    </row>
    <row r="3" spans="1:24" ht="18.75" x14ac:dyDescent="0.3">
      <c r="A3" s="158"/>
      <c r="B3" s="5" t="s">
        <v>87</v>
      </c>
      <c r="C3" s="158"/>
      <c r="D3" s="158"/>
      <c r="E3" s="18"/>
      <c r="F3" s="158"/>
      <c r="G3" s="158"/>
      <c r="H3" s="158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W3" s="70"/>
    </row>
    <row r="4" spans="1:24" x14ac:dyDescent="0.25">
      <c r="A4" s="158"/>
      <c r="B4" s="3" t="s">
        <v>88</v>
      </c>
      <c r="C4" s="158"/>
      <c r="D4" s="158"/>
      <c r="E4" s="158"/>
      <c r="F4" s="158"/>
      <c r="G4" s="158"/>
      <c r="H4" s="158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W4" s="70"/>
    </row>
    <row r="5" spans="1:24" x14ac:dyDescent="0.25">
      <c r="A5" s="158"/>
      <c r="B5" s="158"/>
      <c r="C5" s="158"/>
      <c r="D5" s="158"/>
      <c r="E5" s="158"/>
      <c r="F5" s="158"/>
      <c r="G5" s="158"/>
      <c r="H5" s="158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W5" s="70"/>
    </row>
    <row r="6" spans="1:24" x14ac:dyDescent="0.25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W6" s="70"/>
    </row>
    <row r="7" spans="1:24" x14ac:dyDescent="0.2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W7" s="70"/>
    </row>
    <row r="8" spans="1:24" x14ac:dyDescent="0.25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W8" s="70"/>
    </row>
    <row r="9" spans="1:24" x14ac:dyDescent="0.25">
      <c r="A9" s="159"/>
      <c r="B9" s="159"/>
      <c r="C9" s="159"/>
      <c r="D9" s="159"/>
      <c r="E9" s="159"/>
      <c r="F9" s="159"/>
      <c r="G9" s="159"/>
      <c r="H9" s="159"/>
      <c r="I9" s="182" t="s">
        <v>44</v>
      </c>
      <c r="J9" s="182"/>
      <c r="K9" s="159"/>
      <c r="L9" s="159"/>
      <c r="M9" s="159"/>
      <c r="N9" s="159"/>
      <c r="O9" s="159"/>
      <c r="P9" s="159"/>
      <c r="Q9" s="159"/>
      <c r="R9" s="159"/>
      <c r="S9" s="159"/>
      <c r="T9" s="159"/>
      <c r="W9" s="70"/>
    </row>
    <row r="10" spans="1:24" x14ac:dyDescent="0.25">
      <c r="A10" s="159"/>
      <c r="B10" s="159"/>
      <c r="C10" s="159"/>
      <c r="D10" s="71">
        <v>2030</v>
      </c>
      <c r="E10" s="71">
        <v>2035</v>
      </c>
      <c r="F10" s="71">
        <v>2040</v>
      </c>
      <c r="G10" s="71">
        <v>2050</v>
      </c>
      <c r="H10" s="159"/>
      <c r="I10" s="183" t="s">
        <v>99</v>
      </c>
      <c r="J10" s="183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70"/>
      <c r="X10" s="159"/>
    </row>
    <row r="11" spans="1:24" x14ac:dyDescent="0.25">
      <c r="A11" s="159" t="s">
        <v>99</v>
      </c>
      <c r="B11" s="159" t="s">
        <v>16</v>
      </c>
      <c r="C11" s="159"/>
      <c r="D11" s="7">
        <v>49.31</v>
      </c>
      <c r="E11" s="7">
        <v>48.82</v>
      </c>
      <c r="F11" s="7">
        <v>51.23</v>
      </c>
      <c r="G11" s="7">
        <v>51.83</v>
      </c>
      <c r="H11" s="159"/>
      <c r="I11" s="183"/>
      <c r="J11" s="183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72"/>
      <c r="W11" s="70"/>
      <c r="X11" s="72"/>
    </row>
    <row r="12" spans="1:24" x14ac:dyDescent="0.25">
      <c r="A12" s="159" t="s">
        <v>99</v>
      </c>
      <c r="B12" s="159" t="s">
        <v>17</v>
      </c>
      <c r="C12" s="159"/>
      <c r="D12" s="7">
        <v>49.31</v>
      </c>
      <c r="E12" s="7">
        <v>55.4</v>
      </c>
      <c r="F12" s="7">
        <v>60.22</v>
      </c>
      <c r="G12" s="7">
        <v>66.14</v>
      </c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72"/>
      <c r="W12" s="70"/>
      <c r="X12" s="72"/>
    </row>
    <row r="13" spans="1:24" x14ac:dyDescent="0.25">
      <c r="A13" s="159" t="s">
        <v>99</v>
      </c>
      <c r="B13" s="159" t="s">
        <v>15</v>
      </c>
      <c r="C13" s="159"/>
      <c r="D13" s="7">
        <v>49.31</v>
      </c>
      <c r="E13" s="7">
        <v>40.270000000000003</v>
      </c>
      <c r="F13" s="7">
        <v>42.77</v>
      </c>
      <c r="G13" s="7">
        <v>39.99</v>
      </c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72"/>
      <c r="W13" s="70"/>
      <c r="X13" s="72"/>
    </row>
    <row r="14" spans="1:24" x14ac:dyDescent="0.25">
      <c r="A14" s="159" t="s">
        <v>100</v>
      </c>
      <c r="B14" s="159" t="s">
        <v>16</v>
      </c>
      <c r="C14" s="159"/>
      <c r="D14" s="7">
        <v>47.66</v>
      </c>
      <c r="E14" s="7">
        <v>47.54</v>
      </c>
      <c r="F14" s="7">
        <v>50.1</v>
      </c>
      <c r="G14" s="7">
        <v>50.99</v>
      </c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72"/>
      <c r="W14" s="44" t="s">
        <v>99</v>
      </c>
      <c r="X14" s="72"/>
    </row>
    <row r="15" spans="1:24" x14ac:dyDescent="0.25">
      <c r="A15" s="159" t="s">
        <v>100</v>
      </c>
      <c r="B15" s="159" t="s">
        <v>17</v>
      </c>
      <c r="C15" s="159"/>
      <c r="D15" s="7">
        <v>47.66</v>
      </c>
      <c r="E15" s="7">
        <v>54.27</v>
      </c>
      <c r="F15" s="7">
        <v>59.06</v>
      </c>
      <c r="G15" s="7">
        <v>65.010000000000005</v>
      </c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72"/>
      <c r="W15" s="44" t="s">
        <v>100</v>
      </c>
      <c r="X15" s="72"/>
    </row>
    <row r="16" spans="1:24" x14ac:dyDescent="0.25">
      <c r="A16" s="159" t="s">
        <v>100</v>
      </c>
      <c r="B16" s="159" t="s">
        <v>15</v>
      </c>
      <c r="C16" s="159"/>
      <c r="D16" s="7">
        <v>47.66</v>
      </c>
      <c r="E16" s="7">
        <v>38.659999999999997</v>
      </c>
      <c r="F16" s="7">
        <v>41.27</v>
      </c>
      <c r="G16" s="7">
        <v>39.08</v>
      </c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/>
      <c r="U16" s="159"/>
      <c r="V16" s="72"/>
      <c r="W16" s="44" t="s">
        <v>101</v>
      </c>
      <c r="X16" s="72"/>
    </row>
    <row r="17" spans="1:24" x14ac:dyDescent="0.25">
      <c r="A17" s="159" t="s">
        <v>103</v>
      </c>
      <c r="B17" s="159" t="s">
        <v>16</v>
      </c>
      <c r="C17" s="159"/>
      <c r="D17" s="7">
        <v>55.78</v>
      </c>
      <c r="E17" s="7">
        <v>48.35</v>
      </c>
      <c r="F17" s="7">
        <v>51.35</v>
      </c>
      <c r="G17" s="7">
        <v>51.42</v>
      </c>
      <c r="H17" s="159"/>
      <c r="I17" s="119"/>
      <c r="J17" s="119"/>
      <c r="K17" s="119"/>
      <c r="L17" s="119"/>
      <c r="M17" s="119"/>
      <c r="N17" s="162"/>
      <c r="O17" s="162"/>
      <c r="P17" s="162"/>
      <c r="Q17" s="162"/>
      <c r="R17" s="162"/>
      <c r="S17" s="159"/>
      <c r="T17"/>
      <c r="U17" s="159"/>
      <c r="V17" s="72"/>
      <c r="W17" s="44" t="s">
        <v>102</v>
      </c>
      <c r="X17" s="72"/>
    </row>
    <row r="18" spans="1:24" x14ac:dyDescent="0.25">
      <c r="A18" s="159" t="s">
        <v>103</v>
      </c>
      <c r="B18" s="159" t="s">
        <v>17</v>
      </c>
      <c r="C18" s="159"/>
      <c r="D18" s="7">
        <v>55.78</v>
      </c>
      <c r="E18" s="7">
        <v>54.59</v>
      </c>
      <c r="F18" s="7">
        <v>60.2</v>
      </c>
      <c r="G18" s="7">
        <v>65.5</v>
      </c>
      <c r="H18" s="159"/>
      <c r="I18" s="119"/>
      <c r="J18" s="119"/>
      <c r="K18" s="119"/>
      <c r="L18" s="119"/>
      <c r="M18" s="131"/>
      <c r="N18" s="162"/>
      <c r="O18" s="162"/>
      <c r="P18" s="162"/>
      <c r="Q18" s="162"/>
      <c r="R18" s="162"/>
      <c r="S18" s="162"/>
      <c r="T18"/>
      <c r="U18" s="159"/>
      <c r="V18" s="72"/>
      <c r="W18" s="44" t="s">
        <v>103</v>
      </c>
      <c r="X18" s="72"/>
    </row>
    <row r="19" spans="1:24" x14ac:dyDescent="0.25">
      <c r="A19" s="159" t="s">
        <v>103</v>
      </c>
      <c r="B19" s="159" t="s">
        <v>15</v>
      </c>
      <c r="C19" s="159"/>
      <c r="D19" s="7">
        <v>55.78</v>
      </c>
      <c r="E19" s="7">
        <v>40.03</v>
      </c>
      <c r="F19" s="7">
        <v>43.09</v>
      </c>
      <c r="G19" s="7">
        <v>39.619999999999997</v>
      </c>
      <c r="H19" s="159"/>
      <c r="I19" s="119"/>
      <c r="J19" s="119" t="s">
        <v>93</v>
      </c>
      <c r="K19" s="119"/>
      <c r="L19" s="119"/>
      <c r="M19" s="132"/>
      <c r="N19" s="102" t="s">
        <v>27</v>
      </c>
      <c r="O19" s="74"/>
      <c r="P19" s="74"/>
      <c r="Q19" s="162"/>
      <c r="R19" s="159"/>
      <c r="S19" s="162"/>
      <c r="T19"/>
      <c r="U19" s="159"/>
      <c r="V19" s="72"/>
      <c r="W19" s="44" t="s">
        <v>104</v>
      </c>
      <c r="X19" s="72"/>
    </row>
    <row r="20" spans="1:24" ht="15.75" customHeight="1" x14ac:dyDescent="0.25">
      <c r="A20" s="170" t="s">
        <v>101</v>
      </c>
      <c r="B20" s="159" t="s">
        <v>16</v>
      </c>
      <c r="C20" s="159"/>
      <c r="D20" s="7">
        <v>44.12</v>
      </c>
      <c r="E20" s="7">
        <v>44.59</v>
      </c>
      <c r="F20" s="7">
        <v>51.39</v>
      </c>
      <c r="G20" s="7">
        <v>51.29</v>
      </c>
      <c r="H20" s="159"/>
      <c r="I20" s="119"/>
      <c r="J20" s="133" t="s">
        <v>17</v>
      </c>
      <c r="K20" s="133" t="s">
        <v>16</v>
      </c>
      <c r="L20" s="134" t="s">
        <v>15</v>
      </c>
      <c r="M20" s="119"/>
      <c r="N20" s="86" t="s">
        <v>95</v>
      </c>
      <c r="O20" s="87" t="s">
        <v>15</v>
      </c>
      <c r="P20" s="86" t="s">
        <v>16</v>
      </c>
      <c r="Q20" s="86" t="s">
        <v>17</v>
      </c>
      <c r="R20" s="159"/>
      <c r="S20" s="75"/>
      <c r="T20"/>
      <c r="U20" s="159"/>
      <c r="V20" s="72"/>
      <c r="W20" s="44" t="s">
        <v>105</v>
      </c>
      <c r="X20" s="72"/>
    </row>
    <row r="21" spans="1:24" ht="15.75" customHeight="1" x14ac:dyDescent="0.25">
      <c r="A21" s="170" t="s">
        <v>101</v>
      </c>
      <c r="B21" s="159" t="s">
        <v>17</v>
      </c>
      <c r="C21" s="159"/>
      <c r="D21" s="7">
        <v>44.12</v>
      </c>
      <c r="E21" s="7">
        <v>49.02</v>
      </c>
      <c r="F21" s="7">
        <v>60.44</v>
      </c>
      <c r="G21" s="7">
        <v>65.39</v>
      </c>
      <c r="H21" s="159"/>
      <c r="I21" s="108">
        <v>2030</v>
      </c>
      <c r="J21" s="135" cm="1">
        <f t="array" ref="J21">INDEX($D$11:$G$37,MATCH($I$10&amp;J$20,$A$11:$A$37&amp;$B$11:$B$37,0),MATCH($I21,$D$10:$G$10,0))</f>
        <v>49.31</v>
      </c>
      <c r="K21" s="135" cm="1">
        <f t="array" ref="K21">INDEX($D$11:$G$37,MATCH($I$10&amp;K$20,$A$11:$A$37&amp;$B$11:$B$37,0),MATCH($I21,$D$10:$G$10,0))</f>
        <v>49.31</v>
      </c>
      <c r="L21" s="135" cm="1">
        <f t="array" ref="L21">INDEX($D$11:$G$37,MATCH($I$10&amp;L$20,$A$11:$A$37&amp;$B$11:$B$37,0),MATCH($I21,$D$10:$G$10,0))</f>
        <v>49.31</v>
      </c>
      <c r="M21" s="119"/>
      <c r="N21" s="86">
        <f>L21</f>
        <v>49.31</v>
      </c>
      <c r="O21" s="90">
        <f>K21-L21-P21/2</f>
        <v>-2</v>
      </c>
      <c r="P21" s="86">
        <v>4</v>
      </c>
      <c r="Q21" s="86">
        <f>J21-K21-P21/2</f>
        <v>-2</v>
      </c>
      <c r="R21" s="159"/>
      <c r="S21" s="166"/>
      <c r="T21"/>
      <c r="U21" s="159"/>
      <c r="V21" s="72"/>
      <c r="W21" s="44" t="s">
        <v>77</v>
      </c>
      <c r="X21" s="72"/>
    </row>
    <row r="22" spans="1:24" x14ac:dyDescent="0.25">
      <c r="A22" s="170" t="s">
        <v>101</v>
      </c>
      <c r="B22" s="159" t="s">
        <v>15</v>
      </c>
      <c r="C22" s="159"/>
      <c r="D22" s="7">
        <v>44.12</v>
      </c>
      <c r="E22" s="7">
        <v>37.94</v>
      </c>
      <c r="F22" s="7">
        <v>43.28</v>
      </c>
      <c r="G22" s="7">
        <v>39.729999999999997</v>
      </c>
      <c r="H22" s="159"/>
      <c r="I22" s="108">
        <v>2035</v>
      </c>
      <c r="J22" s="135" cm="1">
        <f t="array" ref="J22">INDEX($D$11:$G$37,MATCH($I$10&amp;J$20,$A$11:$A$37&amp;$B$11:$B$37,0),MATCH($I22,$D$10:$G$10,0))</f>
        <v>55.4</v>
      </c>
      <c r="K22" s="135" cm="1">
        <f t="array" ref="K22">INDEX($D$11:$G$37,MATCH($I$10&amp;K$20,$A$11:$A$37&amp;$B$11:$B$37,0),MATCH($I22,$D$10:$G$10,0))</f>
        <v>48.82</v>
      </c>
      <c r="L22" s="135" cm="1">
        <f t="array" ref="L22">INDEX($D$11:$G$37,MATCH($I$10&amp;L$20,$A$11:$A$37&amp;$B$11:$B$37,0),MATCH($I22,$D$10:$G$10,0))</f>
        <v>40.270000000000003</v>
      </c>
      <c r="M22" s="119"/>
      <c r="N22" s="86">
        <f>L22</f>
        <v>40.270000000000003</v>
      </c>
      <c r="O22" s="90">
        <f>K22-L22-P22/2</f>
        <v>6.5499999999999972</v>
      </c>
      <c r="P22" s="86">
        <v>4</v>
      </c>
      <c r="Q22" s="86">
        <f>J22-K22-P22/2</f>
        <v>4.5799999999999983</v>
      </c>
      <c r="R22" s="159"/>
      <c r="S22" s="166"/>
      <c r="T22"/>
      <c r="U22" s="159"/>
      <c r="V22" s="72"/>
      <c r="W22" s="44" t="s">
        <v>75</v>
      </c>
      <c r="X22" s="72"/>
    </row>
    <row r="23" spans="1:24" x14ac:dyDescent="0.25">
      <c r="A23" s="170" t="s">
        <v>102</v>
      </c>
      <c r="B23" s="159" t="s">
        <v>16</v>
      </c>
      <c r="C23" s="159"/>
      <c r="D23" s="7">
        <v>30.79</v>
      </c>
      <c r="E23" s="7">
        <v>41.19</v>
      </c>
      <c r="F23" s="7">
        <v>48.38</v>
      </c>
      <c r="G23" s="7">
        <v>49.82</v>
      </c>
      <c r="H23" s="159"/>
      <c r="I23" s="108">
        <v>2040</v>
      </c>
      <c r="J23" s="135" cm="1">
        <f t="array" ref="J23">INDEX($D$11:$G$37,MATCH($I$10&amp;J$20,$A$11:$A$37&amp;$B$11:$B$37,0),MATCH($I23,$D$10:$G$10,0))</f>
        <v>60.22</v>
      </c>
      <c r="K23" s="135" cm="1">
        <f t="array" ref="K23">INDEX($D$11:$G$37,MATCH($I$10&amp;K$20,$A$11:$A$37&amp;$B$11:$B$37,0),MATCH($I23,$D$10:$G$10,0))</f>
        <v>51.23</v>
      </c>
      <c r="L23" s="135" cm="1">
        <f t="array" ref="L23">INDEX($D$11:$G$37,MATCH($I$10&amp;L$20,$A$11:$A$37&amp;$B$11:$B$37,0),MATCH($I23,$D$10:$G$10,0))</f>
        <v>42.77</v>
      </c>
      <c r="M23" s="119"/>
      <c r="N23" s="86">
        <f>L23</f>
        <v>42.77</v>
      </c>
      <c r="O23" s="90">
        <f>K23-L23-P23/2</f>
        <v>6.4599999999999937</v>
      </c>
      <c r="P23" s="86">
        <v>4</v>
      </c>
      <c r="Q23" s="86">
        <f>J23-K23-P23/2</f>
        <v>6.990000000000002</v>
      </c>
      <c r="R23" s="159"/>
      <c r="S23" s="166"/>
      <c r="T23"/>
      <c r="U23" s="159"/>
      <c r="V23" s="72"/>
      <c r="W23" s="79"/>
      <c r="X23" s="72"/>
    </row>
    <row r="24" spans="1:24" x14ac:dyDescent="0.25">
      <c r="A24" s="170" t="s">
        <v>102</v>
      </c>
      <c r="B24" s="159" t="s">
        <v>17</v>
      </c>
      <c r="C24" s="159"/>
      <c r="D24" s="7">
        <v>30.79</v>
      </c>
      <c r="E24" s="7">
        <v>44.61</v>
      </c>
      <c r="F24" s="7">
        <v>55.2</v>
      </c>
      <c r="G24" s="7">
        <v>60.53</v>
      </c>
      <c r="H24" s="159"/>
      <c r="I24" s="108">
        <v>2050</v>
      </c>
      <c r="J24" s="135" cm="1">
        <f t="array" ref="J24">INDEX($D$11:$G$37,MATCH($I$10&amp;J$20,$A$11:$A$37&amp;$B$11:$B$37,0),MATCH($I24,$D$10:$G$10,0))</f>
        <v>66.14</v>
      </c>
      <c r="K24" s="135" cm="1">
        <f t="array" ref="K24">INDEX($D$11:$G$37,MATCH($I$10&amp;K$20,$A$11:$A$37&amp;$B$11:$B$37,0),MATCH($I24,$D$10:$G$10,0))</f>
        <v>51.83</v>
      </c>
      <c r="L24" s="135" cm="1">
        <f t="array" ref="L24">INDEX($D$11:$G$37,MATCH($I$10&amp;L$20,$A$11:$A$37&amp;$B$11:$B$37,0),MATCH($I24,$D$10:$G$10,0))</f>
        <v>39.99</v>
      </c>
      <c r="M24" s="119"/>
      <c r="N24" s="86">
        <f>L24</f>
        <v>39.99</v>
      </c>
      <c r="O24" s="90">
        <f>K24-L24-P24/2</f>
        <v>9.8399999999999963</v>
      </c>
      <c r="P24" s="86">
        <v>4</v>
      </c>
      <c r="Q24" s="86">
        <f>J24-K24-P24/2</f>
        <v>12.310000000000002</v>
      </c>
      <c r="R24" s="159"/>
      <c r="S24" s="166"/>
      <c r="T24"/>
      <c r="U24" s="159"/>
      <c r="V24" s="72"/>
      <c r="W24" s="79"/>
      <c r="X24" s="72"/>
    </row>
    <row r="25" spans="1:24" x14ac:dyDescent="0.25">
      <c r="A25" s="170" t="s">
        <v>102</v>
      </c>
      <c r="B25" s="159" t="s">
        <v>15</v>
      </c>
      <c r="C25" s="159"/>
      <c r="D25" s="7">
        <v>30.79</v>
      </c>
      <c r="E25" s="7">
        <v>35.630000000000003</v>
      </c>
      <c r="F25" s="7">
        <v>41.62</v>
      </c>
      <c r="G25" s="7">
        <v>38.58</v>
      </c>
      <c r="H25" s="159"/>
      <c r="I25" s="119"/>
      <c r="J25" s="119"/>
      <c r="K25" s="119"/>
      <c r="L25" s="119"/>
      <c r="M25" s="131"/>
      <c r="N25" s="77"/>
      <c r="O25" s="77"/>
      <c r="P25" s="77"/>
      <c r="Q25" s="77"/>
      <c r="R25" s="75"/>
      <c r="S25" s="75"/>
      <c r="T25" s="159"/>
      <c r="U25" s="159"/>
      <c r="V25" s="72"/>
      <c r="W25" s="79"/>
      <c r="X25" s="72"/>
    </row>
    <row r="26" spans="1:24" x14ac:dyDescent="0.25">
      <c r="A26" t="s">
        <v>104</v>
      </c>
      <c r="B26" s="159" t="s">
        <v>16</v>
      </c>
      <c r="C26" s="159"/>
      <c r="D26" s="7">
        <v>40.54</v>
      </c>
      <c r="E26" s="7">
        <v>44.12</v>
      </c>
      <c r="F26" s="7">
        <v>49.27</v>
      </c>
      <c r="G26" s="7">
        <v>49.99</v>
      </c>
      <c r="H26" s="159"/>
      <c r="I26" s="119"/>
      <c r="J26" s="119"/>
      <c r="K26" s="119"/>
      <c r="L26" s="119"/>
      <c r="M26" s="131"/>
      <c r="N26" s="75"/>
      <c r="O26" s="75"/>
      <c r="P26" s="75"/>
      <c r="Q26" s="75"/>
      <c r="R26" s="75"/>
      <c r="S26" s="75"/>
      <c r="T26" s="159"/>
      <c r="U26" s="159"/>
      <c r="V26" s="72"/>
      <c r="W26" s="79"/>
      <c r="X26" s="72"/>
    </row>
    <row r="27" spans="1:24" x14ac:dyDescent="0.25">
      <c r="A27" t="s">
        <v>104</v>
      </c>
      <c r="B27" s="159" t="s">
        <v>17</v>
      </c>
      <c r="C27" s="159"/>
      <c r="D27" s="7">
        <v>40.54</v>
      </c>
      <c r="E27" s="7">
        <v>48.58</v>
      </c>
      <c r="F27" s="7">
        <v>57.67</v>
      </c>
      <c r="G27" s="7">
        <v>63.76</v>
      </c>
      <c r="H27" s="159"/>
      <c r="I27" s="159"/>
      <c r="J27" s="159"/>
      <c r="K27" s="159"/>
      <c r="L27" s="159"/>
      <c r="M27" s="159"/>
      <c r="N27" s="78"/>
      <c r="O27" s="78"/>
      <c r="P27" s="78"/>
      <c r="Q27" s="78"/>
      <c r="R27" s="78"/>
      <c r="S27" s="78"/>
      <c r="T27" s="159"/>
      <c r="U27" s="159"/>
      <c r="V27" s="159"/>
      <c r="W27" s="79"/>
      <c r="X27" s="159"/>
    </row>
    <row r="28" spans="1:24" x14ac:dyDescent="0.25">
      <c r="A28" t="s">
        <v>104</v>
      </c>
      <c r="B28" s="159" t="s">
        <v>15</v>
      </c>
      <c r="C28" s="159"/>
      <c r="D28" s="7">
        <v>40.54</v>
      </c>
      <c r="E28" s="7">
        <v>37.71</v>
      </c>
      <c r="F28" s="7">
        <v>42.15</v>
      </c>
      <c r="G28" s="7">
        <v>38.64</v>
      </c>
      <c r="H28" s="159"/>
      <c r="I28" s="159"/>
      <c r="J28" s="159"/>
      <c r="K28" s="159"/>
      <c r="L28" s="159"/>
      <c r="M28" s="159"/>
      <c r="N28" s="78"/>
      <c r="O28" s="78"/>
      <c r="P28" s="78"/>
      <c r="Q28" s="78"/>
      <c r="R28" s="78"/>
      <c r="S28" s="78"/>
      <c r="T28" s="159"/>
      <c r="U28" s="159"/>
      <c r="V28" s="159"/>
      <c r="W28" s="79"/>
      <c r="X28" s="159"/>
    </row>
    <row r="29" spans="1:24" x14ac:dyDescent="0.25">
      <c r="A29" s="159" t="s">
        <v>105</v>
      </c>
      <c r="B29" s="159" t="s">
        <v>16</v>
      </c>
      <c r="C29" s="159"/>
      <c r="D29" s="7">
        <v>42.38</v>
      </c>
      <c r="E29" s="7">
        <v>44.41</v>
      </c>
      <c r="F29" s="7">
        <v>49.1</v>
      </c>
      <c r="G29" s="7">
        <v>48.31</v>
      </c>
      <c r="H29" s="159"/>
      <c r="I29" s="159"/>
      <c r="J29" s="159"/>
      <c r="K29" s="159"/>
      <c r="L29" s="159"/>
      <c r="M29" s="159"/>
      <c r="N29" s="78"/>
      <c r="O29" s="78"/>
      <c r="P29" s="78"/>
      <c r="Q29" s="78"/>
      <c r="R29" s="78"/>
      <c r="S29" s="78"/>
      <c r="T29" s="159"/>
      <c r="U29" s="159"/>
      <c r="V29" s="159"/>
      <c r="W29" s="79"/>
      <c r="X29" s="159"/>
    </row>
    <row r="30" spans="1:24" x14ac:dyDescent="0.25">
      <c r="A30" s="159" t="s">
        <v>105</v>
      </c>
      <c r="B30" s="159" t="s">
        <v>17</v>
      </c>
      <c r="C30" s="159"/>
      <c r="D30" s="7">
        <v>42.38</v>
      </c>
      <c r="E30" s="7">
        <v>49.35</v>
      </c>
      <c r="F30" s="7">
        <v>57.84</v>
      </c>
      <c r="G30" s="7">
        <v>63.45</v>
      </c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78"/>
      <c r="S30" s="78"/>
      <c r="T30" s="159"/>
      <c r="U30" s="159"/>
      <c r="V30" s="159"/>
      <c r="W30" s="79"/>
      <c r="X30" s="159"/>
    </row>
    <row r="31" spans="1:24" x14ac:dyDescent="0.25">
      <c r="A31" s="159" t="s">
        <v>105</v>
      </c>
      <c r="B31" s="159" t="s">
        <v>15</v>
      </c>
      <c r="C31" s="159"/>
      <c r="D31" s="7">
        <v>42.38</v>
      </c>
      <c r="E31" s="7">
        <v>37.67</v>
      </c>
      <c r="F31" s="7">
        <v>41.75</v>
      </c>
      <c r="G31" s="7">
        <v>38.29</v>
      </c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78"/>
      <c r="S31" s="78"/>
      <c r="T31" s="159"/>
      <c r="U31" s="159"/>
      <c r="V31" s="159"/>
      <c r="W31" s="79"/>
      <c r="X31" s="159"/>
    </row>
    <row r="32" spans="1:24" x14ac:dyDescent="0.25">
      <c r="A32" s="159" t="s">
        <v>77</v>
      </c>
      <c r="B32" s="159" t="s">
        <v>16</v>
      </c>
      <c r="C32" s="159"/>
      <c r="D32" s="7">
        <v>57.05</v>
      </c>
      <c r="E32" s="7">
        <v>56.01</v>
      </c>
      <c r="F32" s="7">
        <v>52.43</v>
      </c>
      <c r="G32" s="7">
        <v>50.94</v>
      </c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78"/>
      <c r="S32" s="78"/>
      <c r="T32" s="159"/>
      <c r="U32" s="159"/>
      <c r="V32" s="159"/>
      <c r="W32" s="79"/>
      <c r="X32" s="159"/>
    </row>
    <row r="33" spans="1:24" x14ac:dyDescent="0.25">
      <c r="A33" s="159" t="s">
        <v>77</v>
      </c>
      <c r="B33" s="159" t="s">
        <v>17</v>
      </c>
      <c r="C33" s="159"/>
      <c r="D33" s="7">
        <v>57.05</v>
      </c>
      <c r="E33" s="7">
        <v>66.680000000000007</v>
      </c>
      <c r="F33" s="7">
        <v>64.95</v>
      </c>
      <c r="G33" s="7">
        <v>65.61</v>
      </c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78"/>
      <c r="S33" s="78"/>
      <c r="T33" s="159"/>
      <c r="U33" s="159"/>
      <c r="V33" s="159"/>
      <c r="W33" s="79"/>
      <c r="X33" s="159"/>
    </row>
    <row r="34" spans="1:24" x14ac:dyDescent="0.25">
      <c r="A34" s="159" t="s">
        <v>77</v>
      </c>
      <c r="B34" s="159" t="s">
        <v>15</v>
      </c>
      <c r="C34" s="159"/>
      <c r="D34" s="7">
        <v>57.05</v>
      </c>
      <c r="E34" s="7">
        <v>44.16</v>
      </c>
      <c r="F34" s="7">
        <v>41.64</v>
      </c>
      <c r="G34" s="7">
        <v>40.26</v>
      </c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78"/>
      <c r="S34" s="78"/>
      <c r="T34" s="159"/>
      <c r="U34" s="159"/>
      <c r="V34" s="159"/>
      <c r="W34" s="79"/>
      <c r="X34" s="159"/>
    </row>
    <row r="35" spans="1:24" x14ac:dyDescent="0.25">
      <c r="A35" s="159" t="s">
        <v>75</v>
      </c>
      <c r="B35" s="159" t="s">
        <v>16</v>
      </c>
      <c r="C35" s="159"/>
      <c r="D35" s="7">
        <v>44.85</v>
      </c>
      <c r="E35" s="7">
        <v>45.89</v>
      </c>
      <c r="F35" s="7">
        <v>49.13</v>
      </c>
      <c r="G35" s="7">
        <v>49.85</v>
      </c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78"/>
      <c r="S35" s="78"/>
      <c r="T35" s="159"/>
      <c r="U35" s="159"/>
      <c r="V35" s="159"/>
      <c r="W35" s="79"/>
      <c r="X35" s="159"/>
    </row>
    <row r="36" spans="1:24" x14ac:dyDescent="0.25">
      <c r="A36" s="159" t="s">
        <v>75</v>
      </c>
      <c r="B36" s="159" t="s">
        <v>17</v>
      </c>
      <c r="C36" s="159"/>
      <c r="D36" s="7">
        <v>44.85</v>
      </c>
      <c r="E36" s="7">
        <v>50.27</v>
      </c>
      <c r="F36" s="7">
        <v>57.65</v>
      </c>
      <c r="G36" s="7">
        <v>63.25</v>
      </c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78"/>
      <c r="S36" s="78"/>
      <c r="T36" s="159"/>
      <c r="U36" s="159"/>
      <c r="V36" s="159"/>
      <c r="W36" s="79"/>
      <c r="X36" s="159"/>
    </row>
    <row r="37" spans="1:24" x14ac:dyDescent="0.25">
      <c r="A37" s="159" t="s">
        <v>75</v>
      </c>
      <c r="B37" s="159" t="s">
        <v>15</v>
      </c>
      <c r="C37" s="159"/>
      <c r="D37" s="7">
        <v>44.85</v>
      </c>
      <c r="E37" s="7">
        <v>40.020000000000003</v>
      </c>
      <c r="F37" s="7">
        <v>42.53</v>
      </c>
      <c r="G37" s="7">
        <v>39.380000000000003</v>
      </c>
      <c r="H37" s="159"/>
      <c r="I37"/>
      <c r="J37" s="159"/>
      <c r="K37" s="159"/>
      <c r="L37" s="159"/>
      <c r="M37" s="159"/>
      <c r="N37" s="159"/>
      <c r="O37" s="159"/>
      <c r="P37" s="159"/>
      <c r="Q37" s="159"/>
      <c r="R37" s="78"/>
      <c r="S37" s="78"/>
      <c r="T37" s="159"/>
      <c r="U37" s="159"/>
      <c r="V37" s="159"/>
      <c r="W37" s="80"/>
      <c r="X37" s="159"/>
    </row>
    <row r="38" spans="1:24" ht="15" x14ac:dyDescent="0.25">
      <c r="A38" s="159"/>
      <c r="B38" s="159"/>
      <c r="C38"/>
      <c r="H38" s="159"/>
      <c r="I38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80"/>
      <c r="X38" s="159"/>
    </row>
    <row r="39" spans="1:24" ht="15" x14ac:dyDescent="0.25">
      <c r="A39" s="159"/>
      <c r="B39" s="159"/>
      <c r="C39"/>
      <c r="H39" s="159"/>
      <c r="I3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80"/>
      <c r="X39" s="159"/>
    </row>
    <row r="40" spans="1:24" ht="15" x14ac:dyDescent="0.25">
      <c r="A40" s="159"/>
      <c r="B40" s="159"/>
      <c r="C40"/>
      <c r="H40" s="159"/>
      <c r="I40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80"/>
      <c r="X40" s="159"/>
    </row>
    <row r="41" spans="1:24" ht="15" x14ac:dyDescent="0.25">
      <c r="A41" s="159"/>
      <c r="B41" s="159"/>
      <c r="C41"/>
      <c r="D41"/>
      <c r="E41"/>
      <c r="F41"/>
      <c r="G41"/>
      <c r="H41" s="159"/>
      <c r="I41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80"/>
      <c r="X41" s="159"/>
    </row>
    <row r="42" spans="1:24" ht="15" x14ac:dyDescent="0.25">
      <c r="A42" s="159"/>
      <c r="B42" s="159"/>
      <c r="C42"/>
      <c r="D42" s="140"/>
      <c r="E42"/>
      <c r="F42"/>
      <c r="G42"/>
      <c r="H42" s="159"/>
      <c r="I42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80"/>
      <c r="X42" s="159"/>
    </row>
    <row r="43" spans="1:24" ht="15" x14ac:dyDescent="0.25">
      <c r="A43" s="159"/>
      <c r="B43" s="159"/>
      <c r="C43"/>
      <c r="D43"/>
      <c r="E43"/>
      <c r="F43"/>
      <c r="G43"/>
      <c r="H43" s="159"/>
      <c r="I43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80"/>
      <c r="X43" s="159"/>
    </row>
    <row r="44" spans="1:24" ht="15" x14ac:dyDescent="0.25">
      <c r="A44" s="159"/>
      <c r="B44" s="159"/>
      <c r="C44"/>
      <c r="D44"/>
      <c r="E44"/>
      <c r="F44"/>
      <c r="G44"/>
      <c r="H44" s="159"/>
      <c r="I44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80"/>
      <c r="X44" s="159"/>
    </row>
    <row r="45" spans="1:24" ht="15" x14ac:dyDescent="0.25">
      <c r="A45" s="159"/>
      <c r="B45" s="159"/>
      <c r="C45"/>
      <c r="D45"/>
      <c r="E45"/>
      <c r="F45"/>
      <c r="G45"/>
      <c r="H45" s="159"/>
      <c r="I45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80"/>
      <c r="X45" s="159"/>
    </row>
    <row r="46" spans="1:24" ht="15" x14ac:dyDescent="0.25">
      <c r="A46" s="159"/>
      <c r="B46" s="159"/>
      <c r="C46"/>
      <c r="D46"/>
      <c r="E46"/>
      <c r="F46"/>
      <c r="G46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80"/>
      <c r="X46" s="159"/>
    </row>
    <row r="47" spans="1:24" ht="15" x14ac:dyDescent="0.25">
      <c r="A47" s="159"/>
      <c r="B47" s="159"/>
      <c r="C47"/>
      <c r="D47"/>
      <c r="E47"/>
      <c r="F47"/>
      <c r="G47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80"/>
      <c r="X47" s="159"/>
    </row>
    <row r="48" spans="1:24" ht="15" x14ac:dyDescent="0.25">
      <c r="A48" s="159"/>
      <c r="B48" s="159"/>
      <c r="C48"/>
      <c r="D48"/>
      <c r="E48"/>
      <c r="F48"/>
      <c r="G48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80"/>
      <c r="X48" s="159"/>
    </row>
    <row r="49" spans="3:24" ht="15" x14ac:dyDescent="0.25">
      <c r="C49"/>
      <c r="D49"/>
      <c r="E49"/>
      <c r="F49"/>
      <c r="G4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80"/>
      <c r="X49" s="159"/>
    </row>
    <row r="50" spans="3:24" ht="15" x14ac:dyDescent="0.25">
      <c r="C50"/>
      <c r="D50"/>
      <c r="E50"/>
      <c r="F50"/>
      <c r="G50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80"/>
      <c r="X50" s="159"/>
    </row>
    <row r="51" spans="3:24" ht="15" x14ac:dyDescent="0.25">
      <c r="C51"/>
      <c r="D51"/>
      <c r="E51"/>
      <c r="F51"/>
      <c r="G51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80"/>
      <c r="X51" s="159"/>
    </row>
    <row r="52" spans="3:24" ht="15" x14ac:dyDescent="0.25">
      <c r="C52"/>
      <c r="D52"/>
      <c r="E52"/>
      <c r="F52"/>
      <c r="G52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80"/>
      <c r="X52" s="159"/>
    </row>
    <row r="53" spans="3:24" ht="15" x14ac:dyDescent="0.25">
      <c r="C53"/>
      <c r="D53"/>
      <c r="E53"/>
      <c r="F53"/>
      <c r="G53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80"/>
      <c r="X53" s="159"/>
    </row>
    <row r="54" spans="3:24" ht="15" x14ac:dyDescent="0.25">
      <c r="C54"/>
      <c r="D54"/>
      <c r="E54"/>
      <c r="F54"/>
      <c r="G54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80"/>
      <c r="X54" s="159"/>
    </row>
    <row r="55" spans="3:24" ht="15" x14ac:dyDescent="0.25">
      <c r="C55"/>
      <c r="D55"/>
      <c r="E55"/>
      <c r="F55"/>
      <c r="G55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80"/>
      <c r="X55" s="159"/>
    </row>
    <row r="56" spans="3:24" ht="15" x14ac:dyDescent="0.25">
      <c r="C56"/>
      <c r="D56"/>
      <c r="E56"/>
      <c r="F56"/>
      <c r="G56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80"/>
      <c r="X56" s="159"/>
    </row>
    <row r="57" spans="3:24" ht="15" x14ac:dyDescent="0.25">
      <c r="C57"/>
      <c r="D57"/>
      <c r="E57"/>
      <c r="F57"/>
      <c r="G57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80"/>
      <c r="X57" s="159"/>
    </row>
    <row r="58" spans="3:24" ht="15" x14ac:dyDescent="0.25">
      <c r="C58"/>
      <c r="D58"/>
      <c r="E58"/>
      <c r="F58"/>
      <c r="G58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80"/>
      <c r="X58" s="159"/>
    </row>
    <row r="59" spans="3:24" ht="15" x14ac:dyDescent="0.25">
      <c r="C59"/>
      <c r="D59"/>
      <c r="E59"/>
      <c r="F59"/>
      <c r="G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80"/>
      <c r="X59" s="159"/>
    </row>
    <row r="60" spans="3:24" ht="15" x14ac:dyDescent="0.25">
      <c r="C60"/>
      <c r="D60"/>
      <c r="E60"/>
      <c r="F60"/>
      <c r="G60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80"/>
      <c r="X60" s="159"/>
    </row>
    <row r="61" spans="3:24" ht="15" x14ac:dyDescent="0.25">
      <c r="C61"/>
      <c r="D61"/>
      <c r="E61"/>
      <c r="F61"/>
      <c r="G61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80"/>
    </row>
  </sheetData>
  <mergeCells count="2">
    <mergeCell ref="I9:J9"/>
    <mergeCell ref="I10:J11"/>
  </mergeCells>
  <dataValidations count="1">
    <dataValidation type="list" allowBlank="1" showInputMessage="1" showErrorMessage="1" sqref="I10:J11" xr:uid="{CA66D327-747F-42B8-850B-CE13D11BE6A1}">
      <formula1>$W$14:$W$22</formula1>
    </dataValidation>
  </dataValidations>
  <pageMargins left="0.7" right="0.7" top="0.75" bottom="0.75" header="0.3" footer="0.3"/>
  <pageSetup paperSize="9" orientation="portrait" r:id="rId1"/>
  <headerFooter>
    <oddHeader>&amp;L&amp;"Calibri"&amp;10&amp;K000000Åpen informasjon / Public information&amp;1#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112996-64fd-402b-9c86-8e61787f30ff">ARBEIDSROM-633-44705</_dlc_DocId>
    <_dlc_DocIdUrl xmlns="98112996-64fd-402b-9c86-8e61787f30ff">
      <Url>http://samhandling.statnett.no/PlanOgAnalyse/_layouts/15/DocIdRedir.aspx?ID=ARBEIDSROM-633-44705</Url>
      <Description>ARBEIDSROM-633-44705</Description>
    </_dlc_DocIdUrl>
    <Sensitivity xmlns="4b02223f-79db-47c0-b5e8-5ec0321a0115" xsi:nil="true"/>
    <lcf76f155ced4ddcb4097134ff3c332f xmlns="8ce9d2f1-ee31-4552-9815-0567a4ed2dc8">
      <Terms xmlns="http://schemas.microsoft.com/office/infopath/2007/PartnerControls"/>
    </lcf76f155ced4ddcb4097134ff3c332f>
    <TaxCatchAll xmlns="98112996-64fd-402b-9c86-8e61787f30ff" xsi:nil="true"/>
  </documentManagement>
</p:properti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8CD2CCE0047E4083BC4AEF1F39061E" ma:contentTypeVersion="21" ma:contentTypeDescription="Create a new document." ma:contentTypeScope="" ma:versionID="e4bef19a133552f6e259b3a8eebdf281">
  <xsd:schema xmlns:xsd="http://www.w3.org/2001/XMLSchema" xmlns:xs="http://www.w3.org/2001/XMLSchema" xmlns:p="http://schemas.microsoft.com/office/2006/metadata/properties" xmlns:ns2="98112996-64fd-402b-9c86-8e61787f30ff" xmlns:ns3="4b02223f-79db-47c0-b5e8-5ec0321a0115" xmlns:ns4="8ce9d2f1-ee31-4552-9815-0567a4ed2dc8" targetNamespace="http://schemas.microsoft.com/office/2006/metadata/properties" ma:root="true" ma:fieldsID="dd6605088e5110f6625c4b612e2b893c" ns2:_="" ns3:_="" ns4:_="">
    <xsd:import namespace="98112996-64fd-402b-9c86-8e61787f30ff"/>
    <xsd:import namespace="4b02223f-79db-47c0-b5e8-5ec0321a0115"/>
    <xsd:import namespace="8ce9d2f1-ee31-4552-9815-0567a4ed2d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nsitivity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2:TaxCatchAll" minOccurs="0"/>
                <xsd:element ref="ns4:lcf76f155ced4ddcb4097134ff3c332f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12996-64fd-402b-9c86-8e61787f30f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720d71-7ee9-44d4-bd3c-41d97e9fb741}" ma:internalName="TaxCatchAll" ma:showField="CatchAllData" ma:web="98112996-64fd-402b-9c86-8e61787f3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2223f-79db-47c0-b5e8-5ec0321a0115" elementFormDefault="qualified">
    <xsd:import namespace="http://schemas.microsoft.com/office/2006/documentManagement/types"/>
    <xsd:import namespace="http://schemas.microsoft.com/office/infopath/2007/PartnerControls"/>
    <xsd:element name="Sensitivity" ma:index="11" nillable="true" ma:displayName="Verdivurdering" ma:format="Dropdown" ma:internalName="Sensitivity">
      <xsd:simpleType>
        <xsd:restriction base="dms:Choice">
          <xsd:enumeration value="Statnett åpen"/>
          <xsd:enumeration value="Statnett intern"/>
          <xsd:enumeration value="Statnett konfidensiell"/>
          <xsd:enumeration value="Statnett sensitiv"/>
          <xsd:enumeration value="Statnett sensitiv Kraftsensitiv"/>
          <xsd:enumeration value="Statnett sensitiv -(EN) Sensitive energy data"/>
          <xsd:enumeration value="Statnett sensitiv Markedssensitiv"/>
          <xsd:enumeration value="Statnett sensitiv -(EN) Sensitive market data"/>
          <xsd:enumeration value="Statnett sensitiv Sensitive personopplysninger"/>
          <xsd:enumeration value="Statnett sensitiv -(EN) Sensitive personal data"/>
          <xsd:enumeration value="Annet"/>
          <xsd:enumeration value="Annet Ikke Statnett-informasjon"/>
          <xsd:enumeration value="Annet Ikke jobbrelate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9d2f1-ee31-4552-9815-0567a4ed2d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cafb89-d1b3-4155-81e5-ef749a9dca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87F187-9DB4-430E-8D1D-F0F94DE7A73F}">
  <ds:schemaRefs>
    <ds:schemaRef ds:uri="http://schemas.microsoft.com/office/2006/metadata/properties"/>
    <ds:schemaRef ds:uri="http://schemas.microsoft.com/office/infopath/2007/PartnerControls"/>
    <ds:schemaRef ds:uri="98112996-64fd-402b-9c86-8e61787f30ff"/>
    <ds:schemaRef ds:uri="4b02223f-79db-47c0-b5e8-5ec0321a0115"/>
    <ds:schemaRef ds:uri="8ce9d2f1-ee31-4552-9815-0567a4ed2dc8"/>
  </ds:schemaRefs>
</ds:datastoreItem>
</file>

<file path=customXml/itemProps2.xml><?xml version="1.0" encoding="utf-8"?>
<ds:datastoreItem xmlns:ds="http://schemas.openxmlformats.org/officeDocument/2006/customXml" ds:itemID="{F3C972D9-385A-43E6-858F-B88734007E2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F9974BA-C200-4B2F-9722-CE44188F5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12996-64fd-402b-9c86-8e61787f30ff"/>
    <ds:schemaRef ds:uri="4b02223f-79db-47c0-b5e8-5ec0321a0115"/>
    <ds:schemaRef ds:uri="8ce9d2f1-ee31-4552-9815-0567a4ed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D7C5C9-DE78-454B-9B0E-C2633B150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Info</vt:lpstr>
      <vt:lpstr>Brenselspriser og CO2</vt:lpstr>
      <vt:lpstr>Forbruk og produksjon Europa</vt:lpstr>
      <vt:lpstr>Forbruk og produksjon Norden</vt:lpstr>
      <vt:lpstr>Norsk forbruk</vt:lpstr>
      <vt:lpstr>Kraftpriser_Europa</vt:lpstr>
      <vt:lpstr>Kraftpriser_Norden</vt:lpstr>
    </vt:vector>
  </TitlesOfParts>
  <Manager/>
  <Company>Statnett 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Vegard Holmefjord</dc:creator>
  <cp:keywords/>
  <dc:description/>
  <cp:lastModifiedBy>Håkon Smith-Isaksen Holdhus</cp:lastModifiedBy>
  <cp:revision/>
  <dcterms:created xsi:type="dcterms:W3CDTF">2018-12-12T12:06:55Z</dcterms:created>
  <dcterms:modified xsi:type="dcterms:W3CDTF">2025-02-12T14:22:52Z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0x010100E98CD2CCE0047E4083BC4AEF1F39061E</vt:lpwstr>
  </property>
  <property fmtid="{D5CDD505-2E9C-101B-9397-08002B2CF9AE}" pid="3" name="_dlc_DocIdItemGuid">
    <vt:lpwstr>cbcbba32-b0ea-456c-9282-7ceabdb02717</vt:lpwstr>
  </property>
  <property fmtid="{D5CDD505-2E9C-101B-9397-08002B2CF9AE}" pid="4" name="MediaServiceImageTags">
    <vt:lpwstr/>
  </property>
  <property fmtid="{D5CDD505-2E9C-101B-9397-08002B2CF9AE}" pid="5" name="MSIP_Label_82ce82a2-c9dc-484b-9d3f-6e6f4582d96b_Enabled">
    <vt:lpwstr>true</vt:lpwstr>
  </property>
  <property fmtid="{D5CDD505-2E9C-101B-9397-08002B2CF9AE}" pid="6" name="MSIP_Label_82ce82a2-c9dc-484b-9d3f-6e6f4582d96b_SetDate">
    <vt:lpwstr>2023-03-22T07:49:23Z</vt:lpwstr>
  </property>
  <property fmtid="{D5CDD505-2E9C-101B-9397-08002B2CF9AE}" pid="7" name="MSIP_Label_82ce82a2-c9dc-484b-9d3f-6e6f4582d96b_Method">
    <vt:lpwstr>Privileged</vt:lpwstr>
  </property>
  <property fmtid="{D5CDD505-2E9C-101B-9397-08002B2CF9AE}" pid="8" name="MSIP_Label_82ce82a2-c9dc-484b-9d3f-6e6f4582d96b_Name">
    <vt:lpwstr>Statnett åpen_0</vt:lpwstr>
  </property>
  <property fmtid="{D5CDD505-2E9C-101B-9397-08002B2CF9AE}" pid="9" name="MSIP_Label_82ce82a2-c9dc-484b-9d3f-6e6f4582d96b_SiteId">
    <vt:lpwstr>a8d61462-f252-44b2-bf6a-d7231960c041</vt:lpwstr>
  </property>
  <property fmtid="{D5CDD505-2E9C-101B-9397-08002B2CF9AE}" pid="10" name="MSIP_Label_82ce82a2-c9dc-484b-9d3f-6e6f4582d96b_ActionId">
    <vt:lpwstr>ad76b10e-cff5-4fb1-ad33-2b4dd0ce2b2f</vt:lpwstr>
  </property>
  <property fmtid="{D5CDD505-2E9C-101B-9397-08002B2CF9AE}" pid="11" name="MSIP_Label_82ce82a2-c9dc-484b-9d3f-6e6f4582d96b_ContentBits">
    <vt:lpwstr>1</vt:lpwstr>
  </property>
</Properties>
</file>